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0" yWindow="780" windowWidth="21840" windowHeight="9330" activeTab="1"/>
  </bookViews>
  <sheets>
    <sheet name="Inputs" sheetId="6" r:id="rId1"/>
    <sheet name="Calcs" sheetId="5" r:id="rId2"/>
    <sheet name="Lists" sheetId="3" r:id="rId3"/>
  </sheets>
  <definedNames>
    <definedName name="Actual.Customer.Numbers">Inputs!$L$28:$P$33</definedName>
    <definedName name="Actual.Revenue.Collected">Inputs!$L$36:$P$41</definedName>
    <definedName name="Actual.Revenue.Collected.Net">Inputs!$L$52:$P$57</definedName>
    <definedName name="AMP.Years">Lists!$I$3:$U$3</definedName>
    <definedName name="Calendar.Years">Lists!$I$5:$U$5</definedName>
    <definedName name="Customer.List">Lists!$E$12:$E$17</definedName>
    <definedName name="Discount.Rate">Inputs!$I$73</definedName>
    <definedName name="Forecast.Customer.Numbers">Inputs!$L$12:$P$17</definedName>
    <definedName name="Materiality.Threshold">Inputs!$I$72</definedName>
    <definedName name="Modification.Factor">Inputs!$L$63:$P$68</definedName>
    <definedName name="Perc.Recovered.Water">Calcs!$I$40:$U$40</definedName>
    <definedName name="Reforecast.Customer.Numbers">Inputs!$L$20:$P$25</definedName>
    <definedName name="Revenue.Sacrifice">Inputs!$L$44:$P$49</definedName>
  </definedNames>
  <calcPr calcId="145621" calcOnSave="0"/>
</workbook>
</file>

<file path=xl/calcChain.xml><?xml version="1.0" encoding="utf-8"?>
<calcChain xmlns="http://schemas.openxmlformats.org/spreadsheetml/2006/main">
  <c r="M52" i="6" l="1"/>
  <c r="N52" i="6"/>
  <c r="O52" i="6"/>
  <c r="P52" i="6"/>
  <c r="M53" i="6"/>
  <c r="N53" i="6"/>
  <c r="O53" i="6"/>
  <c r="P53" i="6"/>
  <c r="M54" i="6"/>
  <c r="N54" i="6"/>
  <c r="O54" i="6"/>
  <c r="P54" i="6"/>
  <c r="M55" i="6"/>
  <c r="N55" i="6"/>
  <c r="O55" i="6"/>
  <c r="P55" i="6"/>
  <c r="M56" i="6"/>
  <c r="N56" i="6"/>
  <c r="O56" i="6"/>
  <c r="P56" i="6"/>
  <c r="M57" i="6"/>
  <c r="N57" i="6"/>
  <c r="O57" i="6"/>
  <c r="P57" i="6"/>
  <c r="L53" i="6"/>
  <c r="L54" i="6"/>
  <c r="L55" i="6"/>
  <c r="L56" i="6"/>
  <c r="L57" i="6"/>
  <c r="L52" i="6"/>
  <c r="E49" i="6"/>
  <c r="E48" i="6"/>
  <c r="E47" i="6"/>
  <c r="E46" i="6"/>
  <c r="E45" i="6"/>
  <c r="E44" i="6"/>
  <c r="E41" i="6"/>
  <c r="E40" i="6"/>
  <c r="E39" i="6"/>
  <c r="E38" i="6"/>
  <c r="E37" i="6"/>
  <c r="E36" i="6"/>
  <c r="P25" i="5" l="1"/>
  <c r="O25" i="5"/>
  <c r="N25" i="5"/>
  <c r="M25" i="5"/>
  <c r="L25" i="5"/>
  <c r="P24" i="5"/>
  <c r="O24" i="5"/>
  <c r="N24" i="5"/>
  <c r="M24" i="5"/>
  <c r="L24" i="5"/>
  <c r="P23" i="5"/>
  <c r="O23" i="5"/>
  <c r="N23" i="5"/>
  <c r="M23" i="5"/>
  <c r="L23" i="5"/>
  <c r="P22" i="5"/>
  <c r="O22" i="5"/>
  <c r="N22" i="5"/>
  <c r="M22" i="5"/>
  <c r="L22" i="5"/>
  <c r="P21" i="5"/>
  <c r="O21" i="5"/>
  <c r="N21" i="5"/>
  <c r="M21" i="5"/>
  <c r="L21" i="5"/>
  <c r="P20" i="5"/>
  <c r="O20" i="5"/>
  <c r="N20" i="5"/>
  <c r="M20" i="5"/>
  <c r="L20" i="5"/>
  <c r="P16" i="5"/>
  <c r="O16" i="5"/>
  <c r="N16" i="5"/>
  <c r="N34" i="5" s="1"/>
  <c r="M16" i="5"/>
  <c r="L16" i="5"/>
  <c r="P15" i="5"/>
  <c r="O15" i="5"/>
  <c r="N15" i="5"/>
  <c r="M15" i="5"/>
  <c r="L15" i="5"/>
  <c r="P14" i="5"/>
  <c r="P32" i="5" s="1"/>
  <c r="O14" i="5"/>
  <c r="N14" i="5"/>
  <c r="M14" i="5"/>
  <c r="L14" i="5"/>
  <c r="P13" i="5"/>
  <c r="O13" i="5"/>
  <c r="N13" i="5"/>
  <c r="M13" i="5"/>
  <c r="M31" i="5" s="1"/>
  <c r="L13" i="5"/>
  <c r="P12" i="5"/>
  <c r="O12" i="5"/>
  <c r="N12" i="5"/>
  <c r="N30" i="5" s="1"/>
  <c r="M12" i="5"/>
  <c r="L12" i="5"/>
  <c r="P11" i="5"/>
  <c r="O11" i="5"/>
  <c r="O29" i="5" s="1"/>
  <c r="N11" i="5"/>
  <c r="M11" i="5"/>
  <c r="L11" i="5"/>
  <c r="E16" i="5"/>
  <c r="E15" i="5"/>
  <c r="E14" i="5"/>
  <c r="E13" i="5"/>
  <c r="E12" i="5"/>
  <c r="E11" i="5"/>
  <c r="E17" i="6"/>
  <c r="E16" i="6"/>
  <c r="E15" i="6"/>
  <c r="E14" i="6"/>
  <c r="E13" i="6"/>
  <c r="E12" i="6"/>
  <c r="O32" i="5" l="1"/>
  <c r="M34" i="5"/>
  <c r="M29" i="5"/>
  <c r="P29" i="5"/>
  <c r="O30" i="5"/>
  <c r="N31" i="5"/>
  <c r="M32" i="5"/>
  <c r="L33" i="5"/>
  <c r="P33" i="5"/>
  <c r="O34" i="5"/>
  <c r="N29" i="5"/>
  <c r="L31" i="5"/>
  <c r="L30" i="5"/>
  <c r="P30" i="5"/>
  <c r="O31" i="5"/>
  <c r="N32" i="5"/>
  <c r="M33" i="5"/>
  <c r="L34" i="5"/>
  <c r="P34" i="5"/>
  <c r="M30" i="5"/>
  <c r="P31" i="5"/>
  <c r="N33" i="5"/>
  <c r="L29" i="5"/>
  <c r="L32" i="5"/>
  <c r="O33" i="5"/>
  <c r="O17" i="5"/>
  <c r="M17" i="5"/>
  <c r="P17" i="5"/>
  <c r="N17" i="5"/>
  <c r="L17" i="5"/>
  <c r="P45" i="5" l="1"/>
  <c r="O45" i="5"/>
  <c r="N45" i="5"/>
  <c r="M45" i="5"/>
  <c r="L45" i="5"/>
  <c r="P44" i="5"/>
  <c r="O44" i="5"/>
  <c r="N44" i="5"/>
  <c r="M44" i="5"/>
  <c r="L44" i="5"/>
  <c r="P43" i="5"/>
  <c r="O43" i="5"/>
  <c r="N43" i="5"/>
  <c r="M43" i="5"/>
  <c r="L43" i="5"/>
  <c r="P42" i="5"/>
  <c r="O42" i="5"/>
  <c r="N42" i="5"/>
  <c r="M42" i="5"/>
  <c r="L42" i="5"/>
  <c r="P41" i="5"/>
  <c r="O41" i="5"/>
  <c r="N41" i="5"/>
  <c r="M41" i="5"/>
  <c r="L41" i="5"/>
  <c r="P40" i="5"/>
  <c r="O40" i="5"/>
  <c r="N40" i="5"/>
  <c r="M40" i="5"/>
  <c r="L40" i="5"/>
  <c r="I3" i="6" l="1"/>
  <c r="J3" i="6"/>
  <c r="K3" i="6"/>
  <c r="L3" i="6"/>
  <c r="M3" i="6"/>
  <c r="N3" i="6"/>
  <c r="O3" i="6"/>
  <c r="P3" i="6"/>
  <c r="Q3" i="6"/>
  <c r="R3" i="6"/>
  <c r="S3" i="6"/>
  <c r="T3" i="6"/>
  <c r="U3" i="6"/>
  <c r="I5" i="6"/>
  <c r="J5" i="6"/>
  <c r="K5" i="6"/>
  <c r="L5" i="6"/>
  <c r="M5" i="6"/>
  <c r="N5" i="6"/>
  <c r="O5" i="6"/>
  <c r="P5" i="6"/>
  <c r="Q5" i="6"/>
  <c r="R5" i="6"/>
  <c r="S5" i="6"/>
  <c r="T5" i="6"/>
  <c r="U5" i="6"/>
  <c r="E20" i="6"/>
  <c r="E21" i="6"/>
  <c r="E22" i="6"/>
  <c r="E23" i="6"/>
  <c r="E24" i="6"/>
  <c r="E25" i="6"/>
  <c r="E28" i="6"/>
  <c r="E29" i="6"/>
  <c r="E30" i="6"/>
  <c r="E31" i="6"/>
  <c r="E32" i="6"/>
  <c r="E33" i="6"/>
  <c r="E52" i="6"/>
  <c r="E53" i="6"/>
  <c r="E54" i="6"/>
  <c r="E55" i="6"/>
  <c r="E56" i="6"/>
  <c r="E57" i="6"/>
  <c r="E63" i="6"/>
  <c r="E64" i="6"/>
  <c r="E65" i="6"/>
  <c r="E66" i="6"/>
  <c r="E67" i="6"/>
  <c r="E68" i="6"/>
  <c r="P54" i="5" l="1"/>
  <c r="O54" i="5"/>
  <c r="N54" i="5"/>
  <c r="M54" i="5"/>
  <c r="L54" i="5"/>
  <c r="P53" i="5"/>
  <c r="O53" i="5"/>
  <c r="N53" i="5"/>
  <c r="M53" i="5"/>
  <c r="L53" i="5"/>
  <c r="P52" i="5"/>
  <c r="O52" i="5"/>
  <c r="N52" i="5"/>
  <c r="M52" i="5"/>
  <c r="L52" i="5"/>
  <c r="P51" i="5"/>
  <c r="O51" i="5"/>
  <c r="N51" i="5"/>
  <c r="M51" i="5"/>
  <c r="L51" i="5"/>
  <c r="P50" i="5"/>
  <c r="O50" i="5"/>
  <c r="N50" i="5"/>
  <c r="M50" i="5"/>
  <c r="L50" i="5"/>
  <c r="P49" i="5"/>
  <c r="O49" i="5"/>
  <c r="N49" i="5"/>
  <c r="M49" i="5"/>
  <c r="L49" i="5"/>
  <c r="E74" i="5"/>
  <c r="E73" i="5"/>
  <c r="E72" i="5"/>
  <c r="E71" i="5"/>
  <c r="E70" i="5"/>
  <c r="E69" i="5"/>
  <c r="E63" i="5"/>
  <c r="E62" i="5"/>
  <c r="E61" i="5"/>
  <c r="E60" i="5"/>
  <c r="E59" i="5"/>
  <c r="E58" i="5"/>
  <c r="E54" i="5"/>
  <c r="E53" i="5"/>
  <c r="E52" i="5"/>
  <c r="E51" i="5"/>
  <c r="E50" i="5"/>
  <c r="E49" i="5"/>
  <c r="E45" i="5"/>
  <c r="E44" i="5"/>
  <c r="E43" i="5"/>
  <c r="E42" i="5"/>
  <c r="E41" i="5"/>
  <c r="E40" i="5"/>
  <c r="E34" i="5"/>
  <c r="E33" i="5"/>
  <c r="E32" i="5"/>
  <c r="E31" i="5"/>
  <c r="E30" i="5"/>
  <c r="E29" i="5"/>
  <c r="E21" i="5"/>
  <c r="E22" i="5"/>
  <c r="E23" i="5"/>
  <c r="E24" i="5"/>
  <c r="E25" i="5"/>
  <c r="E20" i="5"/>
  <c r="L35" i="5" l="1"/>
  <c r="P35" i="5"/>
  <c r="O35" i="5"/>
  <c r="M35" i="5"/>
  <c r="N35" i="5"/>
  <c r="W35" i="5" l="1"/>
  <c r="P37" i="5"/>
  <c r="M55" i="5"/>
  <c r="M46" i="5" l="1"/>
  <c r="P55" i="5"/>
  <c r="O55" i="5"/>
  <c r="L55" i="5"/>
  <c r="N55" i="5"/>
  <c r="N46" i="5"/>
  <c r="L46" i="5"/>
  <c r="P46" i="5"/>
  <c r="O46" i="5"/>
  <c r="M61" i="5"/>
  <c r="M72" i="5" s="1"/>
  <c r="O63" i="5"/>
  <c r="O74" i="5" s="1"/>
  <c r="L62" i="5"/>
  <c r="L73" i="5" s="1"/>
  <c r="N60" i="5"/>
  <c r="N71" i="5" s="1"/>
  <c r="M58" i="5"/>
  <c r="M69" i="5" s="1"/>
  <c r="N62" i="5"/>
  <c r="N73" i="5" s="1"/>
  <c r="P60" i="5"/>
  <c r="P71" i="5" s="1"/>
  <c r="M59" i="5"/>
  <c r="M70" i="5" s="1"/>
  <c r="N63" i="5"/>
  <c r="N74" i="5" s="1"/>
  <c r="P61" i="5"/>
  <c r="P72" i="5" s="1"/>
  <c r="M60" i="5"/>
  <c r="M71" i="5" s="1"/>
  <c r="P58" i="5"/>
  <c r="N61" i="5"/>
  <c r="N72" i="5" s="1"/>
  <c r="P62" i="5"/>
  <c r="P73" i="5" s="1"/>
  <c r="L63" i="5"/>
  <c r="L74" i="5" s="1"/>
  <c r="P59" i="5"/>
  <c r="P70" i="5" s="1"/>
  <c r="O58" i="5"/>
  <c r="O69" i="5" s="1"/>
  <c r="O59" i="5"/>
  <c r="O70" i="5" s="1"/>
  <c r="M63" i="5"/>
  <c r="M74" i="5" s="1"/>
  <c r="O61" i="5"/>
  <c r="O72" i="5" s="1"/>
  <c r="L60" i="5"/>
  <c r="L71" i="5" s="1"/>
  <c r="N58" i="5"/>
  <c r="N69" i="5" s="1"/>
  <c r="O62" i="5"/>
  <c r="O73" i="5" s="1"/>
  <c r="L61" i="5"/>
  <c r="L72" i="5" s="1"/>
  <c r="N59" i="5"/>
  <c r="N70" i="5" s="1"/>
  <c r="P63" i="5"/>
  <c r="P74" i="5" s="1"/>
  <c r="M62" i="5"/>
  <c r="M73" i="5" s="1"/>
  <c r="O60" i="5"/>
  <c r="O71" i="5" s="1"/>
  <c r="L59" i="5"/>
  <c r="L70" i="5" s="1"/>
  <c r="L58" i="5"/>
  <c r="L69" i="5" s="1"/>
  <c r="N26" i="5"/>
  <c r="P26" i="5"/>
  <c r="L26" i="5"/>
  <c r="M26" i="5"/>
  <c r="O26" i="5"/>
  <c r="U5" i="5"/>
  <c r="T5" i="5"/>
  <c r="S5" i="5"/>
  <c r="R5" i="5"/>
  <c r="Q5" i="5"/>
  <c r="P5" i="5"/>
  <c r="O5" i="5"/>
  <c r="N5" i="5"/>
  <c r="M5" i="5"/>
  <c r="L5" i="5"/>
  <c r="K5" i="5"/>
  <c r="J5" i="5"/>
  <c r="I5" i="5"/>
  <c r="U3" i="5"/>
  <c r="T3" i="5"/>
  <c r="S3" i="5"/>
  <c r="R3" i="5"/>
  <c r="Q3" i="5"/>
  <c r="P3" i="5"/>
  <c r="O3" i="5"/>
  <c r="N3" i="5"/>
  <c r="M3" i="5"/>
  <c r="L3" i="5"/>
  <c r="K3" i="5"/>
  <c r="J3" i="5"/>
  <c r="I3" i="5"/>
  <c r="W46" i="5" l="1"/>
  <c r="P69" i="5"/>
  <c r="P75" i="5" s="1"/>
  <c r="P90" i="5" s="1"/>
  <c r="P64" i="5"/>
  <c r="P80" i="5" s="1"/>
  <c r="N75" i="5"/>
  <c r="L75" i="5"/>
  <c r="L86" i="5" s="1"/>
  <c r="M75" i="5"/>
  <c r="O75" i="5"/>
  <c r="O89" i="5" s="1"/>
  <c r="P89" i="5" s="1"/>
  <c r="O64" i="5"/>
  <c r="O80" i="5" s="1"/>
  <c r="N64" i="5"/>
  <c r="N80" i="5" s="1"/>
  <c r="L64" i="5"/>
  <c r="L80" i="5" s="1"/>
  <c r="M64" i="5"/>
  <c r="M80" i="5" s="1"/>
  <c r="N88" i="5" l="1"/>
  <c r="O88" i="5" s="1"/>
  <c r="P88" i="5" s="1"/>
  <c r="M87" i="5"/>
  <c r="N87" i="5" s="1"/>
  <c r="O87" i="5" s="1"/>
  <c r="P87" i="5" s="1"/>
  <c r="M86" i="5"/>
  <c r="N86" i="5" s="1"/>
  <c r="O86" i="5" s="1"/>
  <c r="P86" i="5" s="1"/>
  <c r="W80" i="5"/>
  <c r="W81" i="5" s="1"/>
  <c r="P77" i="5"/>
  <c r="P66" i="5"/>
  <c r="P92" i="5" l="1"/>
  <c r="W82" i="5"/>
  <c r="P94" i="5" l="1"/>
</calcChain>
</file>

<file path=xl/sharedStrings.xml><?xml version="1.0" encoding="utf-8"?>
<sst xmlns="http://schemas.openxmlformats.org/spreadsheetml/2006/main" count="254" uniqueCount="85">
  <si>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</si>
  <si>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</si>
  <si>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</si>
  <si>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</si>
  <si>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</si>
  <si>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</si>
  <si>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</si>
  <si>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</si>
  <si>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</si>
  <si>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</si>
  <si>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</si>
  <si>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Year</t>
  </si>
  <si>
    <t>Year number</t>
  </si>
  <si>
    <t>2012-13</t>
  </si>
  <si>
    <t>2013-14</t>
  </si>
  <si>
    <t>Lists</t>
  </si>
  <si>
    <t>AMP.Years</t>
  </si>
  <si>
    <t>Calendar.Years</t>
  </si>
  <si>
    <t>Calendar year</t>
  </si>
  <si>
    <t>End</t>
  </si>
  <si>
    <t>Section</t>
  </si>
  <si>
    <t>Comments in green to explain any rationale that would be helpful</t>
  </si>
  <si>
    <t>Total</t>
  </si>
  <si>
    <t>Example list</t>
  </si>
  <si>
    <t>Actual Inputs</t>
  </si>
  <si>
    <t>Unmetered water and wastewater customer</t>
  </si>
  <si>
    <t>Actual customer numbers</t>
  </si>
  <si>
    <t>Retail Calculations</t>
  </si>
  <si>
    <t>Retail inputs</t>
  </si>
  <si>
    <t>Modification Factor</t>
  </si>
  <si>
    <t>Actual.Customer.Numbers</t>
  </si>
  <si>
    <t>Modification.Factor</t>
  </si>
  <si>
    <t>Actual.Revenue.Collected</t>
  </si>
  <si>
    <t>Customer.List</t>
  </si>
  <si>
    <t>Unmetered wastewater-only customer</t>
  </si>
  <si>
    <t>Unmetered water-only customer</t>
  </si>
  <si>
    <t>Metered water-only customer</t>
  </si>
  <si>
    <t>Metered wastewater-only customer</t>
  </si>
  <si>
    <t>Meterered water and wastewater customer</t>
  </si>
  <si>
    <t>Actual Revenue collected</t>
  </si>
  <si>
    <t>Reforecast customer numbers</t>
  </si>
  <si>
    <t>Reforecast.Customer.Numbers</t>
  </si>
  <si>
    <t>Net Adjustment</t>
  </si>
  <si>
    <t xml:space="preserve">Reconciliation between forecast revenue for customer numbers and adjusted allowed revenue based on actual customer numbers </t>
  </si>
  <si>
    <t>Additional comments column to explain calculation where appropriate</t>
  </si>
  <si>
    <t>Outturn price base</t>
  </si>
  <si>
    <t>Actual revenue collected</t>
  </si>
  <si>
    <t>Revenue expected from reforecast customer numbers</t>
  </si>
  <si>
    <t>Total Net Adjustment</t>
  </si>
  <si>
    <t>0dp</t>
  </si>
  <si>
    <t>£m</t>
  </si>
  <si>
    <t>Materiality Test</t>
  </si>
  <si>
    <t>Financing adjustment</t>
  </si>
  <si>
    <t>Total reward / (penalty) at the end of AMP6</t>
  </si>
  <si>
    <t>Boolean</t>
  </si>
  <si>
    <t>%</t>
  </si>
  <si>
    <t>Materiality threshold</t>
  </si>
  <si>
    <t>Materiality.Threshold</t>
  </si>
  <si>
    <t>Over (+) / Under (-) recovery</t>
  </si>
  <si>
    <t>% (under) / over recovered</t>
  </si>
  <si>
    <t>Total additional/(shortfall of) revenue expected from reforecast customers</t>
  </si>
  <si>
    <t>Is an adjustment required?</t>
  </si>
  <si>
    <t>2015-20</t>
  </si>
  <si>
    <t>1-5</t>
  </si>
  <si>
    <t>Year 1 adjustment</t>
  </si>
  <si>
    <t>Year 3 adjustment</t>
  </si>
  <si>
    <t>Year 4 adjustment</t>
  </si>
  <si>
    <t>Year 2 adjustment</t>
  </si>
  <si>
    <t>Year 5 adjustment</t>
  </si>
  <si>
    <t>Materiality Threshold for Financing Adjustment</t>
  </si>
  <si>
    <t>Discount.Rate</t>
  </si>
  <si>
    <t>Discount Rate</t>
  </si>
  <si>
    <t>Total Net Adjument incl. financing adjustment</t>
  </si>
  <si>
    <t>£ 2dp</t>
  </si>
  <si>
    <t>Additional/(shortfall of) revenue expected from actual compared to reforecast customers</t>
  </si>
  <si>
    <t>Forecast customer numbers</t>
  </si>
  <si>
    <t>Forecast.Customer.Numbers</t>
  </si>
  <si>
    <t>Excess/(Shortfall) of actual over forecast customer numbers</t>
  </si>
  <si>
    <t>Excess/(Shortfall) of reforecast over forecast customer numbers</t>
  </si>
  <si>
    <t>Excess / (shortfall) of reforecast revenue vs actual revenue collected</t>
  </si>
  <si>
    <t>Total excess / (shortfall) of reforecast revenue vs actual revenue collected</t>
  </si>
  <si>
    <t>Revenue sacrifice</t>
  </si>
  <si>
    <t>Revenue.Sacrifice</t>
  </si>
  <si>
    <t>Actual.Revenue.Collected.Net</t>
  </si>
  <si>
    <t>Actual Revenue collected (Net)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</si>
</sst>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_);\(#,##0\);\-_)"/>
    <numFmt numFmtId="165" formatCode="#,##0.00_);\(#,##0.00\);\-_)"/>
    <numFmt numFmtId="166" formatCode="#,##0.000_);\(#,##0.000\);\-_)"/>
    <numFmt numFmtId="167" formatCode="0%;\(0%\)"/>
    <numFmt numFmtId="168" formatCode="#,##0.0_);\(#,##0.0\);\-_)"/>
  </numFmts>
  <fonts count="65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b/>
      <sz val="11"/>
      <color rgb="FFA32020"/>
      <name val="Arial"/>
      <family val="2"/>
    </font>
    <font>
      <sz val="9"/>
      <name val="Arial"/>
      <family val="2"/>
    </font>
    <font>
      <i/>
      <sz val="8"/>
      <color indexed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theme="1"/>
      <name val="Arial"/>
      <family val="2"/>
    </font>
    <font>
      <sz val="10"/>
      <color theme="6" tint="-0.249977111117893"/>
      <name val="Arial"/>
      <family val="2"/>
    </font>
    <font>
      <i/>
      <sz val="10"/>
      <color theme="0" tint="-0.499984740745262"/>
      <name val="Arial"/>
      <family val="2"/>
    </font>
    <font>
      <b/>
      <sz val="26"/>
      <color indexed="9"/>
      <name val="Arial"/>
      <family val="2"/>
    </font>
    <font>
      <sz val="11"/>
      <color theme="1"/>
      <name val="Arial"/>
      <family val="2"/>
    </font>
    <font>
      <b/>
      <sz val="26"/>
      <color theme="6" tint="-0.249977111117893"/>
      <name val="Arial"/>
      <family val="2"/>
    </font>
    <font>
      <sz val="10"/>
      <color theme="6" tint="-0.249977111117893"/>
      <name val="Calibri"/>
      <family val="2"/>
      <scheme val="minor"/>
    </font>
    <font>
      <sz val="11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20"/>
      <name val="Arial"/>
      <family val="2"/>
    </font>
    <font>
      <u/>
      <sz val="8"/>
      <color indexed="12"/>
      <name val="Arial"/>
      <family val="2"/>
    </font>
    <font>
      <sz val="18"/>
      <name val="Arial MT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sz val="10"/>
      <color rgb="FF0000CC"/>
      <name val="Arial"/>
      <family val="2"/>
    </font>
    <font>
      <sz val="10"/>
      <color rgb="FF0000CC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E2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</borders>
  <cellStyleXfs count="112">
    <xf numFmtId="0" fontId="0" fillId="0" borderId="0"/>
    <xf numFmtId="0" fontId="30" fillId="0" borderId="1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10" fillId="3" borderId="0" applyNumberFormat="0" applyBorder="0" applyAlignment="0" applyProtection="0"/>
    <xf numFmtId="0" fontId="36" fillId="4" borderId="0" applyNumberFormat="0" applyBorder="0" applyAlignment="0" applyProtection="0"/>
    <xf numFmtId="0" fontId="34" fillId="5" borderId="4" applyNumberFormat="0" applyAlignment="0" applyProtection="0"/>
    <xf numFmtId="0" fontId="39" fillId="6" borderId="5" applyNumberFormat="0" applyAlignment="0" applyProtection="0"/>
    <xf numFmtId="0" fontId="25" fillId="6" borderId="4" applyNumberFormat="0" applyAlignment="0" applyProtection="0"/>
    <xf numFmtId="0" fontId="35" fillId="0" borderId="6" applyNumberFormat="0" applyFill="0" applyAlignment="0" applyProtection="0"/>
    <xf numFmtId="0" fontId="26" fillId="7" borderId="7" applyNumberFormat="0" applyAlignment="0" applyProtection="0"/>
    <xf numFmtId="0" fontId="4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9" fillId="32" borderId="0" applyNumberFormat="0" applyBorder="0" applyAlignment="0" applyProtection="0"/>
    <xf numFmtId="164" fontId="11" fillId="0" borderId="10">
      <alignment horizontal="center"/>
    </xf>
    <xf numFmtId="0" fontId="12" fillId="0" borderId="11" applyNumberFormat="0" applyAlignment="0" applyProtection="0"/>
    <xf numFmtId="0" fontId="13" fillId="0" borderId="0" applyNumberFormat="0" applyAlignment="0" applyProtection="0"/>
    <xf numFmtId="0" fontId="14" fillId="0" borderId="12" applyNumberFormat="0" applyFill="0" applyAlignment="0">
      <alignment vertical="top"/>
    </xf>
    <xf numFmtId="0" fontId="15" fillId="0" borderId="13" applyNumberFormat="0" applyFill="0" applyAlignment="0"/>
    <xf numFmtId="0" fontId="16" fillId="0" borderId="0" applyNumberFormat="0" applyFill="0" applyAlignment="0"/>
    <xf numFmtId="0" fontId="17" fillId="33" borderId="14" applyNumberFormat="0" applyFont="0" applyAlignment="0" applyProtection="0"/>
    <xf numFmtId="0" fontId="17" fillId="34" borderId="14" applyNumberFormat="0" applyFont="0" applyAlignment="0" applyProtection="0"/>
    <xf numFmtId="0" fontId="17" fillId="35" borderId="15" applyNumberFormat="0" applyFont="0" applyAlignment="0" applyProtection="0"/>
    <xf numFmtId="0" fontId="18" fillId="0" borderId="0" applyNumberFormat="0" applyFill="0" applyBorder="0" applyAlignment="0" applyProtection="0"/>
    <xf numFmtId="0" fontId="8" fillId="36" borderId="14" applyNumberFormat="0" applyFont="0" applyAlignment="0" applyProtection="0"/>
    <xf numFmtId="0" fontId="8" fillId="37" borderId="15" applyNumberFormat="0" applyFont="0" applyAlignment="0" applyProtection="0"/>
    <xf numFmtId="0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9" fontId="21" fillId="0" borderId="0" applyFont="0" applyFill="0" applyBorder="0" applyAlignment="0" applyProtection="0">
      <alignment horizontal="left"/>
    </xf>
    <xf numFmtId="0" fontId="17" fillId="0" borderId="0" applyAlignment="0" applyProtection="0"/>
    <xf numFmtId="0" fontId="22" fillId="0" borderId="0" applyFill="0" applyBorder="0" applyAlignment="0" applyProtection="0"/>
    <xf numFmtId="49" fontId="22" fillId="0" borderId="0" applyNumberFormat="0" applyAlignment="0" applyProtection="0">
      <alignment horizontal="left"/>
    </xf>
    <xf numFmtId="49" fontId="23" fillId="0" borderId="16" applyNumberFormat="0" applyAlignment="0" applyProtection="0">
      <alignment horizontal="left" wrapText="1"/>
    </xf>
    <xf numFmtId="49" fontId="23" fillId="0" borderId="0" applyNumberFormat="0" applyAlignment="0" applyProtection="0">
      <alignment horizontal="left" wrapText="1"/>
    </xf>
    <xf numFmtId="49" fontId="24" fillId="0" borderId="0" applyAlignment="0" applyProtection="0">
      <alignment horizontal="left"/>
    </xf>
    <xf numFmtId="0" fontId="26" fillId="38" borderId="0" applyNumberFormat="0" applyAlignment="0" applyProtection="0"/>
    <xf numFmtId="0" fontId="28" fillId="0" borderId="10" applyNumberFormat="0" applyAlignment="0" applyProtection="0"/>
    <xf numFmtId="0" fontId="33" fillId="39" borderId="0" applyNumberFormat="0" applyFont="0" applyAlignment="0" applyProtection="0"/>
    <xf numFmtId="0" fontId="37" fillId="40" borderId="0" applyNumberFormat="0" applyAlignment="0" applyProtection="0"/>
    <xf numFmtId="0" fontId="38" fillId="0" borderId="0"/>
    <xf numFmtId="0" fontId="17" fillId="0" borderId="0"/>
    <xf numFmtId="0" fontId="38" fillId="0" borderId="0"/>
    <xf numFmtId="0" fontId="38" fillId="8" borderId="8" applyNumberFormat="0" applyFont="0" applyAlignment="0" applyProtection="0"/>
    <xf numFmtId="0" fontId="19" fillId="0" borderId="0"/>
    <xf numFmtId="0" fontId="26" fillId="41" borderId="10" applyNumberFormat="0" applyAlignment="0" applyProtection="0"/>
    <xf numFmtId="0" fontId="17" fillId="42" borderId="14" applyNumberFormat="0" applyFont="0" applyAlignment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3" fillId="0" borderId="0"/>
    <xf numFmtId="0" fontId="53" fillId="0" borderId="0"/>
    <xf numFmtId="0" fontId="6" fillId="0" borderId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41" borderId="20" applyNumberFormat="0" applyAlignment="0" applyProtection="0"/>
    <xf numFmtId="0" fontId="19" fillId="0" borderId="0">
      <alignment vertical="top"/>
    </xf>
    <xf numFmtId="0" fontId="19" fillId="0" borderId="0" applyNumberFormat="0" applyFont="0" applyFill="0" applyBorder="0" applyAlignment="0" applyProtection="0"/>
    <xf numFmtId="37" fontId="46" fillId="50" borderId="25">
      <alignment horizontal="left"/>
    </xf>
    <xf numFmtId="37" fontId="43" fillId="50" borderId="26"/>
    <xf numFmtId="0" fontId="19" fillId="50" borderId="27" applyNumberFormat="0" applyBorder="0"/>
    <xf numFmtId="0" fontId="19" fillId="0" borderId="0" applyFont="0" applyFill="0" applyBorder="0" applyAlignment="0" applyProtection="0"/>
    <xf numFmtId="0" fontId="46" fillId="51" borderId="0"/>
    <xf numFmtId="0" fontId="19" fillId="52" borderId="20"/>
    <xf numFmtId="0" fontId="19" fillId="52" borderId="20"/>
    <xf numFmtId="0" fontId="46" fillId="52" borderId="0"/>
    <xf numFmtId="0" fontId="19" fillId="53" borderId="0"/>
    <xf numFmtId="0" fontId="19" fillId="53" borderId="0"/>
    <xf numFmtId="0" fontId="19" fillId="53" borderId="0"/>
    <xf numFmtId="0" fontId="58" fillId="50" borderId="28"/>
    <xf numFmtId="37" fontId="19" fillId="50" borderId="0">
      <alignment horizontal="right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/>
    <xf numFmtId="0" fontId="53" fillId="0" borderId="0"/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8" fillId="0" borderId="0"/>
    <xf numFmtId="9" fontId="19" fillId="0" borderId="0" applyFont="0" applyFill="0" applyBorder="0" applyAlignment="0" applyProtection="0"/>
    <xf numFmtId="37" fontId="61" fillId="54" borderId="29"/>
    <xf numFmtId="0" fontId="62" fillId="0" borderId="30">
      <alignment horizontal="right"/>
    </xf>
  </cellStyleXfs>
  <cellXfs count="90">
    <xf numFmtId="0" fontId="0" fillId="0" borderId="0" xfId="0"/>
    <xf numFmtId="0" fontId="42" fillId="44" borderId="17" xfId="0" applyFont="1" applyFill="1" applyBorder="1" applyAlignment="1" applyProtection="1">
      <alignment horizontal="left" vertical="center"/>
    </xf>
    <xf numFmtId="0" fontId="16" fillId="0" borderId="0" xfId="45" applyFont="1"/>
    <xf numFmtId="0" fontId="38" fillId="0" borderId="0" xfId="0" applyFont="1"/>
    <xf numFmtId="1" fontId="43" fillId="0" borderId="17" xfId="0" applyNumberFormat="1" applyFont="1" applyFill="1" applyBorder="1" applyAlignment="1" applyProtection="1">
      <alignment horizontal="center"/>
    </xf>
    <xf numFmtId="1" fontId="44" fillId="43" borderId="17" xfId="0" applyNumberFormat="1" applyFont="1" applyFill="1" applyBorder="1" applyAlignment="1" applyProtection="1">
      <alignment horizontal="center"/>
    </xf>
    <xf numFmtId="0" fontId="45" fillId="0" borderId="0" xfId="0" applyFont="1"/>
    <xf numFmtId="0" fontId="46" fillId="0" borderId="0" xfId="0" applyFont="1" applyFill="1" applyAlignment="1">
      <alignment vertical="center"/>
    </xf>
    <xf numFmtId="164" fontId="19" fillId="46" borderId="20" xfId="0" applyNumberFormat="1" applyFont="1" applyFill="1" applyBorder="1" applyAlignment="1">
      <alignment horizontal="right" vertical="center"/>
    </xf>
    <xf numFmtId="49" fontId="47" fillId="45" borderId="18" xfId="0" applyNumberFormat="1" applyFont="1" applyFill="1" applyBorder="1" applyAlignment="1">
      <alignment horizontal="right" vertical="center"/>
    </xf>
    <xf numFmtId="0" fontId="48" fillId="45" borderId="19" xfId="0" applyFont="1" applyFill="1" applyBorder="1" applyAlignment="1">
      <alignment horizontal="left" vertical="center"/>
    </xf>
    <xf numFmtId="0" fontId="47" fillId="45" borderId="19" xfId="0" applyFont="1" applyFill="1" applyBorder="1" applyAlignment="1">
      <alignment horizontal="left" vertical="center"/>
    </xf>
    <xf numFmtId="0" fontId="47" fillId="0" borderId="0" xfId="0" applyFont="1"/>
    <xf numFmtId="49" fontId="47" fillId="45" borderId="17" xfId="0" applyNumberFormat="1" applyFont="1" applyFill="1" applyBorder="1" applyAlignment="1">
      <alignment horizontal="right" vertical="center"/>
    </xf>
    <xf numFmtId="0" fontId="45" fillId="0" borderId="0" xfId="0" applyFont="1"/>
    <xf numFmtId="0" fontId="19" fillId="0" borderId="0" xfId="0" applyFont="1" applyFill="1" applyAlignment="1" applyProtection="1">
      <alignment horizontal="left" vertical="center" indent="1"/>
    </xf>
    <xf numFmtId="0" fontId="49" fillId="0" borderId="0" xfId="0" applyFont="1"/>
    <xf numFmtId="0" fontId="38" fillId="0" borderId="0" xfId="0" applyFont="1" applyAlignment="1">
      <alignment wrapText="1"/>
    </xf>
    <xf numFmtId="0" fontId="38" fillId="0" borderId="0" xfId="0" applyFont="1"/>
    <xf numFmtId="0" fontId="50" fillId="0" borderId="0" xfId="0" applyFont="1"/>
    <xf numFmtId="0" fontId="45" fillId="47" borderId="21" xfId="0" applyFont="1" applyFill="1" applyBorder="1"/>
    <xf numFmtId="0" fontId="45" fillId="47" borderId="22" xfId="0" applyFont="1" applyFill="1" applyBorder="1"/>
    <xf numFmtId="166" fontId="38" fillId="0" borderId="0" xfId="0" applyNumberFormat="1" applyFont="1"/>
    <xf numFmtId="166" fontId="47" fillId="45" borderId="19" xfId="0" applyNumberFormat="1" applyFont="1" applyFill="1" applyBorder="1" applyAlignment="1">
      <alignment horizontal="left" vertical="center"/>
    </xf>
    <xf numFmtId="0" fontId="7" fillId="0" borderId="0" xfId="0" applyFont="1"/>
    <xf numFmtId="0" fontId="51" fillId="0" borderId="0" xfId="0" applyFont="1"/>
    <xf numFmtId="0" fontId="38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6" fillId="0" borderId="0" xfId="0" applyFont="1"/>
    <xf numFmtId="0" fontId="52" fillId="44" borderId="19" xfId="72" applyFont="1" applyFill="1" applyBorder="1" applyAlignment="1">
      <alignment horizontal="left" vertical="center"/>
    </xf>
    <xf numFmtId="0" fontId="5" fillId="0" borderId="0" xfId="0" applyFont="1"/>
    <xf numFmtId="0" fontId="38" fillId="0" borderId="0" xfId="0" applyFont="1" applyAlignment="1">
      <alignment horizontal="center"/>
    </xf>
    <xf numFmtId="0" fontId="47" fillId="45" borderId="19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shrinkToFit="1"/>
    </xf>
    <xf numFmtId="164" fontId="19" fillId="49" borderId="2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40" fillId="0" borderId="0" xfId="0" applyFont="1"/>
    <xf numFmtId="166" fontId="6" fillId="0" borderId="0" xfId="0" applyNumberFormat="1" applyFont="1" applyBorder="1"/>
    <xf numFmtId="164" fontId="0" fillId="0" borderId="0" xfId="0" applyNumberFormat="1"/>
    <xf numFmtId="164" fontId="38" fillId="0" borderId="0" xfId="0" applyNumberFormat="1" applyFont="1"/>
    <xf numFmtId="164" fontId="47" fillId="45" borderId="19" xfId="0" applyNumberFormat="1" applyFont="1" applyFill="1" applyBorder="1" applyAlignment="1">
      <alignment horizontal="left" vertical="center"/>
    </xf>
    <xf numFmtId="164" fontId="38" fillId="0" borderId="0" xfId="0" applyNumberFormat="1" applyFont="1" applyFill="1"/>
    <xf numFmtId="164" fontId="6" fillId="0" borderId="0" xfId="0" applyNumberFormat="1" applyFont="1" applyBorder="1"/>
    <xf numFmtId="164" fontId="38" fillId="0" borderId="0" xfId="46" applyNumberFormat="1" applyFont="1" applyFill="1" applyBorder="1"/>
    <xf numFmtId="0" fontId="4" fillId="33" borderId="14" xfId="46" applyNumberFormat="1" applyFont="1"/>
    <xf numFmtId="0" fontId="0" fillId="0" borderId="0" xfId="0" applyAlignment="1">
      <alignment horizontal="left" indent="1"/>
    </xf>
    <xf numFmtId="164" fontId="38" fillId="0" borderId="23" xfId="0" applyNumberFormat="1" applyFont="1" applyFill="1" applyBorder="1"/>
    <xf numFmtId="0" fontId="0" fillId="48" borderId="22" xfId="0" applyFill="1" applyBorder="1"/>
    <xf numFmtId="0" fontId="40" fillId="48" borderId="22" xfId="0" applyFont="1" applyFill="1" applyBorder="1"/>
    <xf numFmtId="0" fontId="3" fillId="0" borderId="0" xfId="0" applyFont="1" applyAlignment="1">
      <alignment horizontal="center"/>
    </xf>
    <xf numFmtId="164" fontId="38" fillId="0" borderId="0" xfId="0" applyNumberFormat="1" applyFont="1" applyBorder="1"/>
    <xf numFmtId="164" fontId="38" fillId="0" borderId="0" xfId="0" applyNumberFormat="1" applyFont="1" applyFill="1" applyBorder="1"/>
    <xf numFmtId="164" fontId="38" fillId="0" borderId="24" xfId="0" applyNumberFormat="1" applyFont="1" applyFill="1" applyBorder="1"/>
    <xf numFmtId="164" fontId="45" fillId="0" borderId="14" xfId="0" applyNumberFormat="1" applyFont="1" applyBorder="1"/>
    <xf numFmtId="0" fontId="2" fillId="0" borderId="0" xfId="0" applyFont="1" applyAlignment="1">
      <alignment horizontal="center"/>
    </xf>
    <xf numFmtId="0" fontId="0" fillId="48" borderId="22" xfId="0" applyFill="1" applyBorder="1" applyAlignment="1">
      <alignment horizontal="center"/>
    </xf>
    <xf numFmtId="0" fontId="54" fillId="44" borderId="19" xfId="72" applyFont="1" applyFill="1" applyBorder="1" applyAlignment="1">
      <alignment horizontal="left" vertical="center"/>
    </xf>
    <xf numFmtId="0" fontId="55" fillId="0" borderId="0" xfId="0" applyFont="1"/>
    <xf numFmtId="0" fontId="56" fillId="45" borderId="19" xfId="0" applyFont="1" applyFill="1" applyBorder="1" applyAlignment="1">
      <alignment horizontal="left" vertical="center"/>
    </xf>
    <xf numFmtId="0" fontId="50" fillId="0" borderId="0" xfId="78" applyFont="1" applyFill="1" applyBorder="1" applyAlignment="1" applyProtection="1">
      <alignment vertical="center"/>
      <protection locked="0"/>
    </xf>
    <xf numFmtId="0" fontId="55" fillId="48" borderId="22" xfId="0" applyFont="1" applyFill="1" applyBorder="1"/>
    <xf numFmtId="0" fontId="57" fillId="47" borderId="22" xfId="0" applyFont="1" applyFill="1" applyBorder="1"/>
    <xf numFmtId="0" fontId="50" fillId="0" borderId="0" xfId="0" applyNumberFormat="1" applyFont="1"/>
    <xf numFmtId="164" fontId="45" fillId="0" borderId="0" xfId="0" applyNumberFormat="1" applyFont="1" applyBorder="1"/>
    <xf numFmtId="0" fontId="2" fillId="0" borderId="0" xfId="0" applyFont="1" applyAlignment="1">
      <alignment horizontal="left" indent="1"/>
    </xf>
    <xf numFmtId="0" fontId="45" fillId="0" borderId="0" xfId="0" applyFont="1" applyAlignment="1">
      <alignment horizontal="left"/>
    </xf>
    <xf numFmtId="0" fontId="2" fillId="0" borderId="0" xfId="0" applyFont="1"/>
    <xf numFmtId="0" fontId="19" fillId="0" borderId="0" xfId="0" applyFont="1" applyFill="1" applyBorder="1" applyAlignment="1">
      <alignment horizontal="center" shrinkToFit="1"/>
    </xf>
    <xf numFmtId="0" fontId="2" fillId="0" borderId="0" xfId="0" applyFont="1" applyFill="1"/>
    <xf numFmtId="0" fontId="2" fillId="0" borderId="20" xfId="0" applyFont="1" applyFill="1" applyBorder="1"/>
    <xf numFmtId="166" fontId="2" fillId="0" borderId="0" xfId="0" applyNumberFormat="1" applyFont="1" applyFill="1"/>
    <xf numFmtId="164" fontId="19" fillId="46" borderId="20" xfId="0" quotePrefix="1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left" indent="1"/>
    </xf>
    <xf numFmtId="164" fontId="2" fillId="0" borderId="0" xfId="0" applyNumberFormat="1" applyFont="1" applyFill="1"/>
    <xf numFmtId="167" fontId="38" fillId="0" borderId="0" xfId="83" applyNumberFormat="1" applyFont="1" applyFill="1"/>
    <xf numFmtId="0" fontId="0" fillId="56" borderId="0" xfId="0" applyFill="1"/>
    <xf numFmtId="164" fontId="45" fillId="0" borderId="14" xfId="0" applyNumberFormat="1" applyFont="1" applyFill="1" applyBorder="1"/>
    <xf numFmtId="164" fontId="6" fillId="0" borderId="0" xfId="0" applyNumberFormat="1" applyFont="1" applyFill="1" applyBorder="1"/>
    <xf numFmtId="164" fontId="45" fillId="0" borderId="0" xfId="0" applyNumberFormat="1" applyFont="1" applyFill="1" applyBorder="1"/>
    <xf numFmtId="0" fontId="38" fillId="0" borderId="0" xfId="0" applyFont="1" applyFill="1"/>
    <xf numFmtId="0" fontId="2" fillId="0" borderId="0" xfId="0" applyFont="1" applyFill="1" applyAlignment="1">
      <alignment horizontal="center"/>
    </xf>
    <xf numFmtId="164" fontId="38" fillId="0" borderId="14" xfId="46" applyNumberFormat="1" applyFont="1" applyFill="1"/>
    <xf numFmtId="0" fontId="38" fillId="52" borderId="0" xfId="0" applyFont="1" applyFill="1"/>
    <xf numFmtId="164" fontId="63" fillId="55" borderId="14" xfId="46" applyNumberFormat="1" applyFont="1" applyFill="1"/>
    <xf numFmtId="164" fontId="63" fillId="33" borderId="14" xfId="46" applyNumberFormat="1" applyFont="1"/>
    <xf numFmtId="168" fontId="63" fillId="55" borderId="14" xfId="46" applyNumberFormat="1" applyFont="1" applyFill="1"/>
    <xf numFmtId="168" fontId="63" fillId="33" borderId="14" xfId="46" applyNumberFormat="1" applyFont="1"/>
    <xf numFmtId="165" fontId="64" fillId="55" borderId="14" xfId="46" applyNumberFormat="1" applyFont="1" applyFill="1"/>
    <xf numFmtId="165" fontId="64" fillId="33" borderId="14" xfId="46" applyNumberFormat="1" applyFont="1"/>
    <xf numFmtId="10" fontId="64" fillId="33" borderId="14" xfId="83" applyNumberFormat="1" applyFont="1" applyFill="1" applyBorder="1"/>
  </cellXfs>
  <cellStyles count="112">
    <cellStyle name="%" xfId="74"/>
    <cellStyle name="]_x000d__x000a_Zoomed=1_x000d__x000a_Row=0_x000d__x000a_Column=0_x000d__x000a_Height=0_x000d__x000a_Width=0_x000d__x000a_FontName=FoxFont_x000d__x000a_FontStyle=0_x000d__x000a_FontSize=9_x000d__x000a_PrtFontName=FoxPrin" xfId="85"/>
    <cellStyle name="20% - Accent1" xfId="17" builtinId="30" customBuiltin="1"/>
    <cellStyle name="20% - Accent2" xfId="21" builtinId="34" customBuiltin="1"/>
    <cellStyle name="20% - Accent3" xfId="25" builtinId="38" customBuiltin="1"/>
    <cellStyle name="20% - Accent4" xfId="29" builtinId="42" customBuiltin="1"/>
    <cellStyle name="20% - Accent5" xfId="33" builtinId="46" customBuiltin="1"/>
    <cellStyle name="20% - Accent6" xfId="37" builtinId="50" customBuiltin="1"/>
    <cellStyle name="40% - Accent1" xfId="18" builtinId="31" customBuiltin="1"/>
    <cellStyle name="40% - Accent2" xfId="22" builtinId="35" customBuiltin="1"/>
    <cellStyle name="40% - Accent3" xfId="26" builtinId="39" customBuiltin="1"/>
    <cellStyle name="40% - Accent4" xfId="30" builtinId="43" customBuiltin="1"/>
    <cellStyle name="40% - Accent5" xfId="34" builtinId="47" customBuiltin="1"/>
    <cellStyle name="40% - Accent6" xfId="38" builtinId="51" customBuiltin="1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Att1" xfId="86"/>
    <cellStyle name="Bad" xfId="6" builtinId="27" customBuiltin="1"/>
    <cellStyle name="BM CheckSum" xfId="40"/>
    <cellStyle name="BM Header Main" xfId="41"/>
    <cellStyle name="BM Header Secondary" xfId="42"/>
    <cellStyle name="BM Heading 1" xfId="43"/>
    <cellStyle name="BM Heading 2" xfId="44"/>
    <cellStyle name="BM Heading 3" xfId="45"/>
    <cellStyle name="BM Input" xfId="46"/>
    <cellStyle name="BM Input External Link" xfId="47"/>
    <cellStyle name="BM Input Modeller" xfId="48"/>
    <cellStyle name="BM Label" xfId="49"/>
    <cellStyle name="BM Modellers Input" xfId="50"/>
    <cellStyle name="BM UF" xfId="51"/>
    <cellStyle name="BMNumber" xfId="52"/>
    <cellStyle name="BMRangeName" xfId="53"/>
    <cellStyle name="bold_text" xfId="87"/>
    <cellStyle name="boldbluetxt_green" xfId="88"/>
    <cellStyle name="box" xfId="89"/>
    <cellStyle name="Brand Align Left Text" xfId="54"/>
    <cellStyle name="Brand Default" xfId="55"/>
    <cellStyle name="Brand Percent" xfId="56"/>
    <cellStyle name="Brand Source" xfId="57"/>
    <cellStyle name="Brand Subtitle with Underline" xfId="58"/>
    <cellStyle name="Brand Subtitle without Underline" xfId="59"/>
    <cellStyle name="Brand Title" xfId="60"/>
    <cellStyle name="Calculation" xfId="10" builtinId="22" customBuiltin="1"/>
    <cellStyle name="Check Cell" xfId="12" builtinId="23" customBuiltin="1"/>
    <cellStyle name="Comma 2" xfId="75"/>
    <cellStyle name="Comma 3" xfId="76"/>
    <cellStyle name="Comma 3 2" xfId="90"/>
    <cellStyle name="Comma 5" xfId="77"/>
    <cellStyle name="Error" xfId="61"/>
    <cellStyle name="Explanatory Text" xfId="14" builtinId="53" customBuiltin="1"/>
    <cellStyle name="False" xfId="62"/>
    <cellStyle name="Fountain Col Header" xfId="91"/>
    <cellStyle name="Fountain Input" xfId="92"/>
    <cellStyle name="Fountain Input 2" xfId="93"/>
    <cellStyle name="Fountain Table Header" xfId="94"/>
    <cellStyle name="Fountain Text" xfId="95"/>
    <cellStyle name="Fountain Text 2" xfId="96"/>
    <cellStyle name="Fountain Text 4" xfId="97"/>
    <cellStyle name="Good" xfId="5" builtinId="26" customBuiltin="1"/>
    <cellStyle name="Header" xfId="98"/>
    <cellStyle name="Header3rdlevel" xfId="99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 2" xfId="100"/>
    <cellStyle name="In Development" xfId="63"/>
    <cellStyle name="Input" xfId="8" builtinId="20" customBuiltin="1"/>
    <cellStyle name="Linked Cell" xfId="11" builtinId="24" customBuiltin="1"/>
    <cellStyle name="Neutral" xfId="7" builtinId="28" customBuiltin="1"/>
    <cellStyle name="NJS" xfId="101"/>
    <cellStyle name="No Error" xfId="64"/>
    <cellStyle name="Normal" xfId="0" builtinId="0" customBuiltin="1"/>
    <cellStyle name="Normal 2" xfId="65"/>
    <cellStyle name="Normal 2 2" xfId="66"/>
    <cellStyle name="Normal 2 3" xfId="102"/>
    <cellStyle name="Normal 3" xfId="67"/>
    <cellStyle name="Normal 3 2" xfId="103"/>
    <cellStyle name="Normal 4" xfId="72"/>
    <cellStyle name="Normal 4 2" xfId="78"/>
    <cellStyle name="Normal 4 2 2" xfId="104"/>
    <cellStyle name="Normal 5" xfId="79"/>
    <cellStyle name="Normal 5 2" xfId="105"/>
    <cellStyle name="Normal 6" xfId="80"/>
    <cellStyle name="Normal 7" xfId="106"/>
    <cellStyle name="Normal 8" xfId="107"/>
    <cellStyle name="Normal 9" xfId="108"/>
    <cellStyle name="Note 2" xfId="68"/>
    <cellStyle name="Output" xfId="9" builtinId="21" customBuiltin="1"/>
    <cellStyle name="Percent" xfId="83" builtinId="5"/>
    <cellStyle name="Percent 2" xfId="73"/>
    <cellStyle name="Percent 2 2" xfId="109"/>
    <cellStyle name="Percent 3" xfId="81"/>
    <cellStyle name="Percent 4 2" xfId="82"/>
    <cellStyle name="Style 1" xfId="69"/>
    <cellStyle name="Total" xfId="15" builtinId="25" customBuiltin="1"/>
    <cellStyle name="True" xfId="70"/>
    <cellStyle name="True 2" xfId="84"/>
    <cellStyle name="Unique Formula" xfId="71"/>
    <cellStyle name="Warning Text" xfId="13" builtinId="11" customBuiltin="1"/>
    <cellStyle name="white_text_on_blue" xfId="110"/>
    <cellStyle name="year_formats_pink" xfId="111"/>
  </cellStyles>
  <dxfs count="1"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FF00FF"/>
      <color rgb="FFFF99CC"/>
      <color rgb="FF99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77"/>
  <sheetViews>
    <sheetView showGridLines="0" zoomScale="80" zoomScaleNormal="8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8" sqref="I8"/>
    </sheetView>
  </sheetViews>
  <sheetFormatPr defaultColWidth="0" defaultRowHeight="12.75" zeroHeight="1"/>
  <cols>
    <col min="1" max="3" width="2.7109375" customWidth="1"/>
    <col min="4" max="4" width="9.140625" customWidth="1"/>
    <col min="5" max="5" width="58.5703125" bestFit="1" customWidth="1"/>
    <col min="6" max="6" width="17.7109375" style="57" bestFit="1" customWidth="1"/>
    <col min="7" max="8" width="2.7109375" customWidth="1"/>
    <col min="9" max="11" width="10" bestFit="1" customWidth="1"/>
    <col min="12" max="16" width="11.85546875" customWidth="1"/>
    <col min="17" max="17" width="9.85546875" customWidth="1"/>
    <col min="18" max="18" width="10.42578125" bestFit="1" customWidth="1"/>
    <col min="19" max="21" width="10.85546875" bestFit="1" customWidth="1"/>
    <col min="22" max="22" width="2.85546875" customWidth="1"/>
    <col min="23" max="23" width="77.28515625" bestFit="1" customWidth="1"/>
    <col min="24" max="24" width="9.140625" customWidth="1"/>
    <col min="25" max="16384" width="9.140625" hidden="1"/>
  </cols>
  <sheetData>
    <row r="1" spans="1:24" ht="33.75">
      <c r="A1" s="29"/>
      <c r="B1" s="29"/>
      <c r="C1" s="29"/>
      <c r="D1" s="29" t="s">
        <v>28</v>
      </c>
      <c r="E1" s="29"/>
      <c r="F1" s="56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ht="15">
      <c r="A2" s="2"/>
      <c r="B2" s="2"/>
      <c r="C2" s="2"/>
      <c r="D2" s="2"/>
      <c r="E2" s="2"/>
      <c r="F2" s="19"/>
      <c r="G2" s="3"/>
      <c r="H2" s="2"/>
      <c r="I2" s="2"/>
      <c r="J2" s="2"/>
      <c r="K2" s="2"/>
      <c r="L2" s="2"/>
      <c r="M2" s="2"/>
      <c r="N2" s="2"/>
      <c r="O2" s="3"/>
      <c r="P2" s="3"/>
      <c r="Q2" s="2"/>
      <c r="R2" s="2"/>
      <c r="S2" s="2"/>
      <c r="T2" s="2"/>
      <c r="U2" s="2"/>
      <c r="V2" s="2"/>
      <c r="W2" s="2"/>
      <c r="X2" s="2"/>
    </row>
    <row r="3" spans="1:24">
      <c r="A3" s="3"/>
      <c r="B3" s="3"/>
      <c r="C3" s="3"/>
      <c r="D3" s="3"/>
      <c r="E3" s="3" t="s">
        <v>11</v>
      </c>
      <c r="F3" s="19"/>
      <c r="G3" s="3"/>
      <c r="H3" s="3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25"/>
      <c r="W3" s="14" t="s">
        <v>44</v>
      </c>
      <c r="X3" s="3"/>
    </row>
    <row r="4" spans="1:24">
      <c r="A4" s="8">
        <v>1</v>
      </c>
      <c r="B4" s="3"/>
      <c r="C4" s="3"/>
      <c r="D4" s="3"/>
      <c r="E4" s="3"/>
      <c r="F4" s="19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5"/>
      <c r="W4" s="3"/>
      <c r="X4" s="3"/>
    </row>
    <row r="5" spans="1:24">
      <c r="A5" s="3"/>
      <c r="B5" s="3"/>
      <c r="C5" s="3"/>
      <c r="D5" s="3"/>
      <c r="E5" s="28" t="s">
        <v>18</v>
      </c>
      <c r="F5" s="19"/>
      <c r="G5" s="3"/>
      <c r="H5" s="3"/>
      <c r="I5" s="27">
        <f t="shared" ref="I5:U5" si="1">Calendar.Years</f>
        <v>2012</v>
      </c>
      <c r="J5" s="27">
        <f t="shared" si="1"/>
        <v>2013</v>
      </c>
      <c r="K5" s="27">
        <f t="shared" si="1"/>
        <v>2014</v>
      </c>
      <c r="L5" s="27">
        <f t="shared" si="1"/>
        <v>2015</v>
      </c>
      <c r="M5" s="27">
        <f t="shared" si="1"/>
        <v>2016</v>
      </c>
      <c r="N5" s="27">
        <f t="shared" si="1"/>
        <v>2017</v>
      </c>
      <c r="O5" s="27">
        <f t="shared" si="1"/>
        <v>2018</v>
      </c>
      <c r="P5" s="27">
        <f t="shared" si="1"/>
        <v>2019</v>
      </c>
      <c r="Q5" s="27">
        <f t="shared" si="1"/>
        <v>2020</v>
      </c>
      <c r="R5" s="27">
        <f t="shared" si="1"/>
        <v>2021</v>
      </c>
      <c r="S5" s="27">
        <f t="shared" si="1"/>
        <v>2022</v>
      </c>
      <c r="T5" s="27">
        <f t="shared" si="1"/>
        <v>2023</v>
      </c>
      <c r="U5" s="27">
        <f t="shared" si="1"/>
        <v>2024</v>
      </c>
      <c r="V5" s="25"/>
      <c r="W5" s="3"/>
      <c r="X5" s="3"/>
    </row>
    <row r="6" spans="1:24">
      <c r="A6" s="3"/>
      <c r="B6" s="3"/>
      <c r="C6" s="3"/>
      <c r="D6" s="3"/>
      <c r="E6" s="3" t="s">
        <v>12</v>
      </c>
      <c r="F6" s="19"/>
      <c r="G6" s="3"/>
      <c r="H6" s="3"/>
      <c r="I6" s="3"/>
      <c r="J6" s="3"/>
      <c r="K6" s="7"/>
      <c r="L6" s="34">
        <v>1</v>
      </c>
      <c r="M6" s="8">
        <v>2</v>
      </c>
      <c r="N6" s="8">
        <v>3</v>
      </c>
      <c r="O6" s="8">
        <v>4</v>
      </c>
      <c r="P6" s="8">
        <v>5</v>
      </c>
      <c r="Q6" s="8">
        <v>6</v>
      </c>
      <c r="R6" s="8">
        <v>7</v>
      </c>
      <c r="S6" s="8">
        <v>8</v>
      </c>
      <c r="T6" s="8">
        <v>9</v>
      </c>
      <c r="U6" s="8">
        <v>10</v>
      </c>
      <c r="V6" s="3"/>
      <c r="W6" s="3"/>
      <c r="X6" s="3"/>
    </row>
    <row r="7" spans="1:24">
      <c r="A7" s="3"/>
      <c r="B7" s="3"/>
      <c r="C7" s="3"/>
      <c r="D7" s="3"/>
      <c r="E7" s="3"/>
      <c r="F7" s="1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">
      <c r="A8" s="9"/>
      <c r="B8" s="13"/>
      <c r="C8" s="13"/>
      <c r="D8" s="32"/>
      <c r="E8" s="10" t="s">
        <v>24</v>
      </c>
      <c r="F8" s="58"/>
      <c r="G8" s="11"/>
      <c r="H8" s="11"/>
      <c r="I8" s="11"/>
      <c r="J8" s="11"/>
      <c r="K8" s="11"/>
      <c r="L8" s="40"/>
      <c r="M8" s="40"/>
      <c r="N8" s="40"/>
      <c r="O8" s="40"/>
      <c r="P8" s="40"/>
      <c r="Q8" s="11"/>
      <c r="R8" s="11"/>
      <c r="S8" s="11"/>
      <c r="T8" s="11"/>
      <c r="U8" s="11"/>
      <c r="V8" s="11"/>
      <c r="W8" s="11"/>
      <c r="X8" s="11"/>
    </row>
    <row r="9" spans="1:24">
      <c r="A9" s="18"/>
      <c r="B9" s="18"/>
      <c r="C9" s="18"/>
      <c r="D9" s="31"/>
      <c r="E9" s="18"/>
      <c r="F9" s="19"/>
      <c r="G9" s="18"/>
      <c r="H9" s="18"/>
      <c r="I9" s="18"/>
      <c r="J9" s="18"/>
      <c r="K9" s="22"/>
      <c r="L9" s="39"/>
      <c r="M9" s="39"/>
      <c r="N9" s="39"/>
      <c r="O9" s="39"/>
      <c r="P9" s="39"/>
      <c r="Q9" s="22"/>
      <c r="R9" s="22"/>
      <c r="S9" s="22"/>
      <c r="T9" s="18"/>
      <c r="U9" s="18"/>
      <c r="V9" s="25"/>
      <c r="W9" s="18"/>
      <c r="X9" s="18"/>
    </row>
    <row r="10" spans="1:24">
      <c r="A10" s="18"/>
      <c r="B10" s="18"/>
      <c r="C10" s="18"/>
      <c r="D10" s="31"/>
      <c r="E10" s="19" t="s">
        <v>21</v>
      </c>
      <c r="F10" s="19"/>
      <c r="G10" s="18"/>
      <c r="H10" s="18"/>
      <c r="I10" s="18"/>
      <c r="J10" s="18"/>
      <c r="K10" s="22"/>
      <c r="L10" s="39"/>
      <c r="M10" s="39"/>
      <c r="N10" s="39"/>
      <c r="O10" s="39"/>
      <c r="P10" s="39"/>
      <c r="Q10" s="22"/>
      <c r="R10" s="22"/>
      <c r="S10" s="22"/>
      <c r="T10" s="18"/>
      <c r="U10" s="18"/>
      <c r="V10" s="25"/>
      <c r="W10" s="18"/>
      <c r="X10" s="18"/>
    </row>
    <row r="11" spans="1:24">
      <c r="A11" s="18"/>
      <c r="B11" s="18"/>
      <c r="C11" s="18"/>
      <c r="D11" s="31"/>
      <c r="E11" s="36" t="s">
        <v>75</v>
      </c>
      <c r="F11" s="19"/>
      <c r="G11" s="18"/>
      <c r="H11" s="18"/>
      <c r="I11" s="18"/>
      <c r="J11" s="18"/>
      <c r="K11" s="22"/>
      <c r="L11" s="39"/>
      <c r="M11" s="39"/>
      <c r="N11" s="39"/>
      <c r="O11" s="39"/>
      <c r="P11" s="39"/>
      <c r="Q11" s="22"/>
      <c r="R11" s="22"/>
      <c r="S11" s="22"/>
      <c r="T11" s="18"/>
      <c r="U11" s="18"/>
      <c r="V11" s="25"/>
      <c r="W11" s="18"/>
      <c r="X11" s="18"/>
    </row>
    <row r="12" spans="1:24">
      <c r="A12" s="8">
        <v>1</v>
      </c>
      <c r="D12" s="54" t="s">
        <v>49</v>
      </c>
      <c r="E12" s="45" t="str">
        <f t="shared" ref="E12:E17" si="2">INDEX(Customer.List,A12)</f>
        <v>Unmetered water-only customer</v>
      </c>
      <c r="F12" s="19"/>
      <c r="G12" s="18"/>
      <c r="H12" s="18"/>
      <c r="I12" s="18"/>
      <c r="J12" s="18"/>
      <c r="K12" s="22"/>
      <c r="L12" s="83">
        <v>98325</v>
      </c>
      <c r="M12" s="83">
        <v>90907</v>
      </c>
      <c r="N12" s="83">
        <v>83548</v>
      </c>
      <c r="O12" s="83">
        <v>76351</v>
      </c>
      <c r="P12" s="83">
        <v>69707</v>
      </c>
      <c r="Q12" s="22"/>
      <c r="R12" s="22"/>
      <c r="S12" s="22"/>
      <c r="T12" s="18"/>
      <c r="U12" s="18"/>
      <c r="V12" s="25"/>
      <c r="W12" s="18"/>
      <c r="X12" s="18"/>
    </row>
    <row r="13" spans="1:24">
      <c r="A13" s="8">
        <v>2</v>
      </c>
      <c r="D13" s="54" t="s">
        <v>49</v>
      </c>
      <c r="E13" s="45" t="str">
        <f t="shared" si="2"/>
        <v>Unmetered wastewater-only customer</v>
      </c>
      <c r="F13" s="19"/>
      <c r="G13" s="18"/>
      <c r="H13" s="18"/>
      <c r="I13" s="18"/>
      <c r="J13" s="18"/>
      <c r="K13" s="22"/>
      <c r="L13" s="84">
        <v>269917</v>
      </c>
      <c r="M13" s="84">
        <v>258678</v>
      </c>
      <c r="N13" s="84">
        <v>247462</v>
      </c>
      <c r="O13" s="84">
        <v>236307</v>
      </c>
      <c r="P13" s="84">
        <v>225248</v>
      </c>
      <c r="Q13" s="22"/>
      <c r="R13" s="22"/>
      <c r="S13" s="22"/>
      <c r="T13" s="18"/>
      <c r="U13" s="18"/>
      <c r="V13" s="25"/>
      <c r="W13" s="18"/>
      <c r="X13" s="18"/>
    </row>
    <row r="14" spans="1:24">
      <c r="A14" s="8">
        <v>3</v>
      </c>
      <c r="D14" s="54" t="s">
        <v>49</v>
      </c>
      <c r="E14" s="45" t="str">
        <f t="shared" si="2"/>
        <v>Unmetered water and wastewater customer</v>
      </c>
      <c r="F14" s="19"/>
      <c r="G14" s="18"/>
      <c r="H14" s="18"/>
      <c r="I14" s="18"/>
      <c r="J14" s="18"/>
      <c r="K14" s="22"/>
      <c r="L14" s="84">
        <v>296858</v>
      </c>
      <c r="M14" s="84">
        <v>264877</v>
      </c>
      <c r="N14" s="84">
        <v>233910</v>
      </c>
      <c r="O14" s="84">
        <v>203891</v>
      </c>
      <c r="P14" s="84">
        <v>176891</v>
      </c>
      <c r="Q14" s="22"/>
      <c r="R14" s="22"/>
      <c r="S14" s="22"/>
      <c r="T14" s="18"/>
      <c r="U14" s="18"/>
      <c r="V14" s="25"/>
      <c r="W14" s="18"/>
      <c r="X14" s="18"/>
    </row>
    <row r="15" spans="1:24">
      <c r="A15" s="8">
        <v>4</v>
      </c>
      <c r="D15" s="54" t="s">
        <v>49</v>
      </c>
      <c r="E15" s="45" t="str">
        <f t="shared" si="2"/>
        <v>Metered water-only customer</v>
      </c>
      <c r="F15" s="19"/>
      <c r="G15" s="18"/>
      <c r="H15" s="18"/>
      <c r="I15" s="18"/>
      <c r="J15" s="18"/>
      <c r="K15" s="22"/>
      <c r="L15" s="84">
        <v>138574</v>
      </c>
      <c r="M15" s="84">
        <v>147656</v>
      </c>
      <c r="N15" s="84">
        <v>156788</v>
      </c>
      <c r="O15" s="84">
        <v>165821</v>
      </c>
      <c r="P15" s="84">
        <v>174389</v>
      </c>
      <c r="Q15" s="22"/>
      <c r="R15" s="22"/>
      <c r="S15" s="22"/>
      <c r="T15" s="18"/>
      <c r="U15" s="18"/>
      <c r="V15" s="25"/>
      <c r="W15" s="18"/>
      <c r="X15" s="18"/>
    </row>
    <row r="16" spans="1:24">
      <c r="A16" s="8">
        <v>5</v>
      </c>
      <c r="D16" s="54" t="s">
        <v>49</v>
      </c>
      <c r="E16" s="45" t="str">
        <f t="shared" si="2"/>
        <v>Metered wastewater-only customer</v>
      </c>
      <c r="F16" s="19"/>
      <c r="G16" s="18"/>
      <c r="H16" s="18"/>
      <c r="I16" s="18"/>
      <c r="J16" s="18"/>
      <c r="K16" s="22"/>
      <c r="L16" s="84">
        <v>537956</v>
      </c>
      <c r="M16" s="84">
        <v>553151</v>
      </c>
      <c r="N16" s="84">
        <v>568717</v>
      </c>
      <c r="O16" s="84">
        <v>585125</v>
      </c>
      <c r="P16" s="84">
        <v>602602</v>
      </c>
      <c r="Q16" s="22"/>
      <c r="R16" s="22"/>
      <c r="S16" s="22"/>
      <c r="T16" s="18"/>
      <c r="U16" s="18"/>
      <c r="V16" s="25"/>
      <c r="W16" s="18"/>
      <c r="X16" s="18"/>
    </row>
    <row r="17" spans="1:24">
      <c r="A17" s="8">
        <v>6</v>
      </c>
      <c r="D17" s="54" t="s">
        <v>49</v>
      </c>
      <c r="E17" s="45" t="str">
        <f t="shared" si="2"/>
        <v>Meterered water and wastewater customer</v>
      </c>
      <c r="F17" s="19"/>
      <c r="G17" s="18"/>
      <c r="H17" s="18"/>
      <c r="I17" s="18"/>
      <c r="J17" s="18"/>
      <c r="K17" s="22"/>
      <c r="L17" s="84">
        <v>1417488</v>
      </c>
      <c r="M17" s="84">
        <v>1464835</v>
      </c>
      <c r="N17" s="84">
        <v>1512202</v>
      </c>
      <c r="O17" s="84">
        <v>1559649</v>
      </c>
      <c r="P17" s="84">
        <v>1604996</v>
      </c>
      <c r="Q17" s="22"/>
      <c r="R17" s="22"/>
      <c r="S17" s="22"/>
      <c r="T17" s="18"/>
      <c r="U17" s="18"/>
      <c r="V17" s="25"/>
      <c r="W17" s="18"/>
      <c r="X17" s="18"/>
    </row>
    <row r="18" spans="1:24">
      <c r="A18" s="18"/>
      <c r="B18" s="18"/>
      <c r="C18" s="18"/>
      <c r="D18" s="31"/>
      <c r="E18" s="19"/>
      <c r="F18" s="19"/>
      <c r="G18" s="18"/>
      <c r="H18" s="18"/>
      <c r="I18" s="18"/>
      <c r="J18" s="18"/>
      <c r="K18" s="22"/>
      <c r="L18" s="39"/>
      <c r="M18" s="39"/>
      <c r="N18" s="39"/>
      <c r="O18" s="39"/>
      <c r="P18" s="39"/>
      <c r="Q18" s="25" t="s">
        <v>76</v>
      </c>
      <c r="R18" s="22"/>
      <c r="S18" s="22"/>
      <c r="T18" s="18"/>
      <c r="U18" s="18"/>
      <c r="V18" s="25"/>
      <c r="W18" s="18"/>
      <c r="X18" s="18"/>
    </row>
    <row r="19" spans="1:24">
      <c r="A19" s="18"/>
      <c r="B19" s="18"/>
      <c r="C19" s="18"/>
      <c r="D19" s="31"/>
      <c r="E19" s="36" t="s">
        <v>40</v>
      </c>
      <c r="F19" s="19"/>
      <c r="G19" s="18"/>
      <c r="H19" s="18"/>
      <c r="I19" s="18"/>
      <c r="J19" s="18"/>
      <c r="K19" s="22"/>
      <c r="L19" s="39"/>
      <c r="M19" s="39"/>
      <c r="N19" s="39"/>
      <c r="O19" s="39"/>
      <c r="P19" s="39"/>
      <c r="Q19" s="22"/>
      <c r="R19" s="22"/>
      <c r="S19" s="22"/>
      <c r="T19" s="18"/>
      <c r="U19" s="18"/>
      <c r="V19" s="25"/>
      <c r="W19" s="18"/>
      <c r="X19" s="18"/>
    </row>
    <row r="20" spans="1:24">
      <c r="A20" s="8">
        <v>1</v>
      </c>
      <c r="B20" s="18"/>
      <c r="C20" s="18"/>
      <c r="D20" s="54" t="s">
        <v>49</v>
      </c>
      <c r="E20" s="45" t="str">
        <f t="shared" ref="E20:E25" si="3">INDEX(Customer.List,A20)</f>
        <v>Unmetered water-only customer</v>
      </c>
      <c r="F20" s="19"/>
      <c r="G20" s="18"/>
      <c r="H20" s="18"/>
      <c r="I20" s="18"/>
      <c r="J20" s="18"/>
      <c r="K20" s="22"/>
      <c r="L20" s="83">
        <v>96489</v>
      </c>
      <c r="M20" s="83">
        <v>97006</v>
      </c>
      <c r="N20" s="83">
        <v>87132</v>
      </c>
      <c r="O20" s="83">
        <v>90983</v>
      </c>
      <c r="P20" s="83">
        <v>86118</v>
      </c>
      <c r="Q20" s="22"/>
      <c r="R20" s="22"/>
      <c r="S20" s="22"/>
      <c r="T20" s="18"/>
      <c r="U20" s="18"/>
      <c r="V20" s="25"/>
      <c r="W20" s="18"/>
      <c r="X20" s="18"/>
    </row>
    <row r="21" spans="1:24">
      <c r="A21" s="8">
        <v>2</v>
      </c>
      <c r="B21" s="18"/>
      <c r="C21" s="18"/>
      <c r="D21" s="54" t="s">
        <v>49</v>
      </c>
      <c r="E21" s="45" t="str">
        <f t="shared" si="3"/>
        <v>Unmetered wastewater-only customer</v>
      </c>
      <c r="F21" s="19"/>
      <c r="G21" s="18"/>
      <c r="H21" s="18"/>
      <c r="I21" s="18"/>
      <c r="J21" s="18"/>
      <c r="K21" s="22"/>
      <c r="L21" s="84">
        <v>259632.99999999997</v>
      </c>
      <c r="M21" s="84">
        <v>251367</v>
      </c>
      <c r="N21" s="84">
        <v>239608</v>
      </c>
      <c r="O21" s="84">
        <v>239996</v>
      </c>
      <c r="P21" s="84">
        <v>231731</v>
      </c>
      <c r="Q21" s="22"/>
      <c r="R21" s="22"/>
      <c r="S21" s="22"/>
      <c r="T21" s="18"/>
      <c r="U21" s="18"/>
      <c r="V21" s="25"/>
      <c r="W21" s="18"/>
      <c r="X21" s="18"/>
    </row>
    <row r="22" spans="1:24">
      <c r="A22" s="8">
        <v>3</v>
      </c>
      <c r="B22" s="18"/>
      <c r="C22" s="18"/>
      <c r="D22" s="54" t="s">
        <v>49</v>
      </c>
      <c r="E22" s="45" t="str">
        <f t="shared" si="3"/>
        <v>Unmetered water and wastewater customer</v>
      </c>
      <c r="F22" s="19"/>
      <c r="G22" s="18"/>
      <c r="H22" s="18"/>
      <c r="I22" s="18"/>
      <c r="J22" s="18"/>
      <c r="K22" s="22"/>
      <c r="L22" s="84">
        <v>308035</v>
      </c>
      <c r="M22" s="84">
        <v>292154</v>
      </c>
      <c r="N22" s="84">
        <v>262415</v>
      </c>
      <c r="O22" s="84">
        <v>264401</v>
      </c>
      <c r="P22" s="84">
        <v>240005</v>
      </c>
      <c r="Q22" s="22"/>
      <c r="R22" s="22"/>
      <c r="S22" s="22"/>
      <c r="T22" s="18"/>
      <c r="U22" s="18"/>
      <c r="V22" s="25"/>
      <c r="W22" s="18"/>
      <c r="X22" s="18"/>
    </row>
    <row r="23" spans="1:24">
      <c r="A23" s="8">
        <v>4</v>
      </c>
      <c r="B23" s="18"/>
      <c r="C23" s="18"/>
      <c r="D23" s="54" t="s">
        <v>49</v>
      </c>
      <c r="E23" s="45" t="str">
        <f t="shared" si="3"/>
        <v>Metered water-only customer</v>
      </c>
      <c r="F23" s="19"/>
      <c r="G23" s="18"/>
      <c r="H23" s="18"/>
      <c r="I23" s="18"/>
      <c r="J23" s="18"/>
      <c r="K23" s="22"/>
      <c r="L23" s="84">
        <v>129693.99999999999</v>
      </c>
      <c r="M23" s="84">
        <v>117490</v>
      </c>
      <c r="N23" s="84">
        <v>121704</v>
      </c>
      <c r="O23" s="84">
        <v>138699</v>
      </c>
      <c r="P23" s="84">
        <v>144132</v>
      </c>
      <c r="Q23" s="22"/>
      <c r="R23" s="22"/>
      <c r="S23" s="22"/>
      <c r="T23" s="18"/>
      <c r="U23" s="18"/>
      <c r="V23" s="25"/>
      <c r="W23" s="18"/>
      <c r="X23" s="18"/>
    </row>
    <row r="24" spans="1:24">
      <c r="A24" s="8">
        <v>5</v>
      </c>
      <c r="B24" s="18"/>
      <c r="C24" s="18"/>
      <c r="D24" s="54" t="s">
        <v>49</v>
      </c>
      <c r="E24" s="45" t="str">
        <f t="shared" si="3"/>
        <v>Metered wastewater-only customer</v>
      </c>
      <c r="F24" s="19"/>
      <c r="G24" s="18"/>
      <c r="H24" s="18"/>
      <c r="I24" s="18"/>
      <c r="J24" s="18"/>
      <c r="K24" s="22"/>
      <c r="L24" s="84">
        <v>537148</v>
      </c>
      <c r="M24" s="84">
        <v>539618</v>
      </c>
      <c r="N24" s="84">
        <v>550164</v>
      </c>
      <c r="O24" s="84">
        <v>570756</v>
      </c>
      <c r="P24" s="84">
        <v>587239</v>
      </c>
      <c r="Q24" s="22"/>
      <c r="R24" s="22"/>
      <c r="S24" s="22"/>
      <c r="T24" s="18"/>
      <c r="U24" s="18"/>
      <c r="V24" s="25"/>
      <c r="W24" s="18"/>
      <c r="X24" s="18"/>
    </row>
    <row r="25" spans="1:24">
      <c r="A25" s="8">
        <v>6</v>
      </c>
      <c r="B25" s="18"/>
      <c r="C25" s="18"/>
      <c r="D25" s="54" t="s">
        <v>49</v>
      </c>
      <c r="E25" s="45" t="str">
        <f t="shared" si="3"/>
        <v>Meterered water and wastewater customer</v>
      </c>
      <c r="F25" s="19"/>
      <c r="G25" s="18"/>
      <c r="H25" s="18"/>
      <c r="I25" s="18"/>
      <c r="J25" s="18"/>
      <c r="K25" s="22"/>
      <c r="L25" s="84">
        <v>1413848</v>
      </c>
      <c r="M25" s="84">
        <v>1430897</v>
      </c>
      <c r="N25" s="84">
        <v>1482223</v>
      </c>
      <c r="O25" s="84">
        <v>1492191</v>
      </c>
      <c r="P25" s="84">
        <v>1545471</v>
      </c>
      <c r="Q25" s="22"/>
      <c r="R25" s="22"/>
      <c r="S25" s="22"/>
      <c r="T25" s="18"/>
      <c r="U25" s="18"/>
      <c r="V25" s="25"/>
      <c r="W25" s="18"/>
      <c r="X25" s="18"/>
    </row>
    <row r="26" spans="1:24">
      <c r="A26" s="18"/>
      <c r="B26" s="18"/>
      <c r="C26" s="18"/>
      <c r="D26" s="31"/>
      <c r="E26" s="19"/>
      <c r="F26" s="19"/>
      <c r="G26" s="18"/>
      <c r="H26" s="18"/>
      <c r="I26" s="18"/>
      <c r="J26" s="18"/>
      <c r="K26" s="22"/>
      <c r="L26" s="39"/>
      <c r="M26" s="39"/>
      <c r="N26" s="39"/>
      <c r="O26" s="39"/>
      <c r="P26" s="39"/>
      <c r="Q26" s="25" t="s">
        <v>41</v>
      </c>
      <c r="R26" s="22"/>
      <c r="S26" s="22"/>
      <c r="T26" s="18"/>
      <c r="U26" s="18"/>
      <c r="V26" s="25"/>
      <c r="W26" s="18"/>
      <c r="X26" s="18"/>
    </row>
    <row r="27" spans="1:24">
      <c r="A27" s="18"/>
      <c r="B27" s="18"/>
      <c r="C27" s="18"/>
      <c r="D27" s="18"/>
      <c r="E27" s="36" t="s">
        <v>26</v>
      </c>
      <c r="F27" s="19"/>
      <c r="G27" s="18"/>
      <c r="H27" s="18"/>
      <c r="I27" s="18"/>
      <c r="J27" s="18"/>
      <c r="K27" s="18"/>
      <c r="L27" s="38"/>
      <c r="M27" s="38"/>
      <c r="N27" s="38"/>
      <c r="O27" s="38"/>
      <c r="P27" s="38"/>
      <c r="Q27" s="18"/>
      <c r="R27" s="18"/>
      <c r="S27" s="18"/>
      <c r="T27" s="18"/>
      <c r="U27" s="18"/>
      <c r="V27" s="18"/>
      <c r="W27" s="18"/>
      <c r="X27" s="18"/>
    </row>
    <row r="28" spans="1:24">
      <c r="A28" s="8">
        <v>1</v>
      </c>
      <c r="B28" s="18"/>
      <c r="C28" s="18"/>
      <c r="D28" s="54" t="s">
        <v>49</v>
      </c>
      <c r="E28" s="45" t="str">
        <f t="shared" ref="E28:E33" si="4">INDEX(Customer.List,A28)</f>
        <v>Unmetered water-only customer</v>
      </c>
      <c r="F28" s="19"/>
      <c r="G28" s="18"/>
      <c r="H28" s="18"/>
      <c r="I28" s="18"/>
      <c r="J28" s="18"/>
      <c r="K28" s="18"/>
      <c r="L28" s="83">
        <v>104925</v>
      </c>
      <c r="M28" s="83">
        <v>101201</v>
      </c>
      <c r="N28" s="83">
        <v>97480</v>
      </c>
      <c r="O28" s="83">
        <v>94641</v>
      </c>
      <c r="P28" s="83">
        <v>91485.000000000015</v>
      </c>
      <c r="Q28" s="18"/>
      <c r="R28" s="18"/>
      <c r="S28" s="18"/>
      <c r="T28" s="18"/>
      <c r="U28" s="18"/>
      <c r="V28" s="18"/>
      <c r="W28" s="18"/>
      <c r="X28" s="18"/>
    </row>
    <row r="29" spans="1:24">
      <c r="A29" s="8">
        <v>2</v>
      </c>
      <c r="B29" s="18"/>
      <c r="C29" s="18"/>
      <c r="D29" s="54" t="s">
        <v>49</v>
      </c>
      <c r="E29" s="45" t="str">
        <f t="shared" si="4"/>
        <v>Unmetered wastewater-only customer</v>
      </c>
      <c r="F29" s="19"/>
      <c r="G29" s="18"/>
      <c r="H29" s="18"/>
      <c r="I29" s="18"/>
      <c r="J29" s="18"/>
      <c r="K29" s="18"/>
      <c r="L29" s="84">
        <v>271990</v>
      </c>
      <c r="M29" s="84">
        <v>262923</v>
      </c>
      <c r="N29" s="84">
        <v>256468.00000000003</v>
      </c>
      <c r="O29" s="84">
        <v>245483</v>
      </c>
      <c r="P29" s="84">
        <v>236060</v>
      </c>
      <c r="Q29" s="18"/>
      <c r="R29" s="18"/>
      <c r="S29" s="18"/>
      <c r="T29" s="18"/>
      <c r="U29" s="18"/>
      <c r="V29" s="18"/>
      <c r="W29" s="18"/>
      <c r="X29" s="18"/>
    </row>
    <row r="30" spans="1:24">
      <c r="A30" s="8">
        <v>3</v>
      </c>
      <c r="B30" s="18"/>
      <c r="C30" s="18"/>
      <c r="D30" s="54" t="s">
        <v>49</v>
      </c>
      <c r="E30" s="45" t="str">
        <f t="shared" si="4"/>
        <v>Unmetered water and wastewater customer</v>
      </c>
      <c r="F30" s="19"/>
      <c r="G30" s="18"/>
      <c r="H30" s="18"/>
      <c r="I30" s="18"/>
      <c r="J30" s="18"/>
      <c r="K30" s="18"/>
      <c r="L30" s="84">
        <v>315148</v>
      </c>
      <c r="M30" s="84">
        <v>294636</v>
      </c>
      <c r="N30" s="84">
        <v>271669</v>
      </c>
      <c r="O30" s="84">
        <v>254362</v>
      </c>
      <c r="P30" s="84">
        <v>236029</v>
      </c>
      <c r="Q30" s="18"/>
      <c r="R30" s="18"/>
      <c r="S30" s="18"/>
      <c r="T30" s="18"/>
      <c r="U30" s="18"/>
      <c r="V30" s="18"/>
      <c r="W30" s="18"/>
      <c r="X30" s="18"/>
    </row>
    <row r="31" spans="1:24">
      <c r="A31" s="8">
        <v>4</v>
      </c>
      <c r="B31" s="18"/>
      <c r="C31" s="18"/>
      <c r="D31" s="54" t="s">
        <v>49</v>
      </c>
      <c r="E31" s="45" t="str">
        <f t="shared" si="4"/>
        <v>Metered water-only customer</v>
      </c>
      <c r="F31" s="19"/>
      <c r="G31" s="18"/>
      <c r="H31" s="18"/>
      <c r="I31" s="18"/>
      <c r="K31" s="18"/>
      <c r="L31" s="84">
        <v>127668</v>
      </c>
      <c r="M31" s="84">
        <v>131465</v>
      </c>
      <c r="N31" s="84">
        <v>135664</v>
      </c>
      <c r="O31" s="84">
        <v>141351</v>
      </c>
      <c r="P31" s="84">
        <v>143708.00000000009</v>
      </c>
      <c r="Q31" s="18"/>
      <c r="R31" s="18"/>
      <c r="S31" s="18"/>
      <c r="T31" s="18"/>
      <c r="U31" s="18"/>
      <c r="V31" s="18"/>
      <c r="W31" s="18"/>
      <c r="X31" s="18"/>
    </row>
    <row r="32" spans="1:24">
      <c r="A32" s="8">
        <v>5</v>
      </c>
      <c r="B32" s="18"/>
      <c r="C32" s="18"/>
      <c r="D32" s="54" t="s">
        <v>49</v>
      </c>
      <c r="E32" s="45" t="str">
        <f t="shared" si="4"/>
        <v>Metered wastewater-only customer</v>
      </c>
      <c r="F32" s="19"/>
      <c r="G32" s="18"/>
      <c r="H32" s="18"/>
      <c r="I32" s="18"/>
      <c r="J32" s="18"/>
      <c r="K32" s="18"/>
      <c r="L32" s="84">
        <v>529574</v>
      </c>
      <c r="M32" s="84">
        <v>545322</v>
      </c>
      <c r="N32" s="84">
        <v>557379</v>
      </c>
      <c r="O32" s="84">
        <v>569715</v>
      </c>
      <c r="P32" s="84">
        <v>585262</v>
      </c>
      <c r="Q32" s="18"/>
      <c r="R32" s="18"/>
      <c r="S32" s="18"/>
      <c r="T32" s="18"/>
      <c r="U32" s="18"/>
      <c r="V32" s="18"/>
      <c r="W32" s="18"/>
      <c r="X32" s="18"/>
    </row>
    <row r="33" spans="1:24">
      <c r="A33" s="8">
        <v>6</v>
      </c>
      <c r="B33" s="18"/>
      <c r="C33" s="18"/>
      <c r="D33" s="54" t="s">
        <v>49</v>
      </c>
      <c r="E33" s="45" t="str">
        <f t="shared" si="4"/>
        <v>Meterered water and wastewater customer</v>
      </c>
      <c r="F33" s="19"/>
      <c r="G33" s="18"/>
      <c r="H33" s="18"/>
      <c r="I33" s="18"/>
      <c r="J33" s="18"/>
      <c r="K33" s="18"/>
      <c r="L33" s="84">
        <v>1381379</v>
      </c>
      <c r="M33" s="84">
        <v>1422745</v>
      </c>
      <c r="N33" s="84">
        <v>1454665</v>
      </c>
      <c r="O33" s="84">
        <v>1499124</v>
      </c>
      <c r="P33" s="84">
        <v>1540923</v>
      </c>
      <c r="Q33" s="18"/>
      <c r="R33" s="18"/>
      <c r="S33" s="18"/>
      <c r="T33" s="18"/>
      <c r="U33" s="18"/>
      <c r="V33" s="18"/>
      <c r="W33" s="18"/>
      <c r="X33" s="18"/>
    </row>
    <row r="34" spans="1:24">
      <c r="A34" s="18"/>
      <c r="B34" s="18"/>
      <c r="C34" s="18"/>
      <c r="D34" s="18"/>
      <c r="F34" s="19"/>
      <c r="G34" s="18"/>
      <c r="H34" s="18"/>
      <c r="I34" s="18"/>
      <c r="J34" s="18"/>
      <c r="Q34" s="25" t="s">
        <v>30</v>
      </c>
      <c r="R34" s="18"/>
      <c r="S34" s="18"/>
      <c r="T34" s="18"/>
      <c r="U34" s="18"/>
      <c r="V34" s="18"/>
      <c r="W34" s="18"/>
      <c r="X34" s="18"/>
    </row>
    <row r="35" spans="1:24">
      <c r="A35" s="18"/>
      <c r="B35" s="18"/>
      <c r="C35" s="82"/>
      <c r="D35" s="18"/>
      <c r="E35" s="36" t="s">
        <v>39</v>
      </c>
      <c r="F35" s="19"/>
      <c r="G35" s="18"/>
      <c r="H35" s="18"/>
      <c r="I35" s="18"/>
      <c r="J35" s="18"/>
      <c r="K35" s="18"/>
      <c r="L35" s="38"/>
      <c r="M35" s="38"/>
      <c r="N35" s="38"/>
      <c r="O35" s="38"/>
      <c r="P35" s="38"/>
      <c r="Q35" s="18"/>
      <c r="R35" s="18"/>
      <c r="S35" s="18"/>
      <c r="T35" s="18"/>
      <c r="U35" s="18"/>
      <c r="V35" s="18"/>
      <c r="W35" s="18"/>
      <c r="X35" s="18"/>
    </row>
    <row r="36" spans="1:24">
      <c r="A36" s="8">
        <v>1</v>
      </c>
      <c r="B36" s="18"/>
      <c r="C36" s="82"/>
      <c r="D36" s="54" t="s">
        <v>50</v>
      </c>
      <c r="E36" s="45" t="str">
        <f t="shared" ref="E36:E41" si="5">INDEX(Customer.List,A36)</f>
        <v>Unmetered water-only customer</v>
      </c>
      <c r="F36" s="59" t="s">
        <v>45</v>
      </c>
      <c r="G36" s="18"/>
      <c r="H36" s="18"/>
      <c r="I36" s="18"/>
      <c r="J36" s="18"/>
      <c r="K36" s="18"/>
      <c r="L36" s="85">
        <v>1.731259260040767</v>
      </c>
      <c r="M36" s="85">
        <v>1.6930906028644654</v>
      </c>
      <c r="N36" s="85">
        <v>1.923</v>
      </c>
      <c r="O36" s="85">
        <v>1.9139999999999999</v>
      </c>
      <c r="P36" s="85">
        <v>1.9100238300000003</v>
      </c>
      <c r="Q36" s="18"/>
      <c r="R36" s="18"/>
      <c r="S36" s="18"/>
      <c r="T36" s="18"/>
      <c r="U36" s="18"/>
      <c r="V36" s="18"/>
      <c r="W36" s="18"/>
      <c r="X36" s="18"/>
    </row>
    <row r="37" spans="1:24">
      <c r="A37" s="8">
        <v>2</v>
      </c>
      <c r="B37" s="18"/>
      <c r="C37" s="82"/>
      <c r="D37" s="54" t="s">
        <v>50</v>
      </c>
      <c r="E37" s="45" t="str">
        <f t="shared" si="5"/>
        <v>Unmetered wastewater-only customer</v>
      </c>
      <c r="F37" s="59" t="s">
        <v>45</v>
      </c>
      <c r="G37" s="18"/>
      <c r="H37" s="18"/>
      <c r="I37" s="18"/>
      <c r="J37" s="18"/>
      <c r="K37" s="18"/>
      <c r="L37" s="86">
        <v>4.4878317600407671</v>
      </c>
      <c r="M37" s="86">
        <v>4.4539134661640176</v>
      </c>
      <c r="N37" s="86">
        <v>5.0730000000000004</v>
      </c>
      <c r="O37" s="86">
        <v>4.9710000000000001</v>
      </c>
      <c r="P37" s="86">
        <v>5.1255707800000003</v>
      </c>
      <c r="Q37" s="18"/>
      <c r="R37" s="18"/>
      <c r="S37" s="18"/>
      <c r="T37" s="18"/>
      <c r="U37" s="18"/>
      <c r="V37" s="18"/>
      <c r="W37" s="18"/>
      <c r="X37" s="18"/>
    </row>
    <row r="38" spans="1:24">
      <c r="A38" s="8">
        <v>3</v>
      </c>
      <c r="B38" s="18"/>
      <c r="C38" s="82"/>
      <c r="D38" s="54" t="s">
        <v>50</v>
      </c>
      <c r="E38" s="45" t="str">
        <f t="shared" si="5"/>
        <v>Unmetered water and wastewater customer</v>
      </c>
      <c r="F38" s="59" t="s">
        <v>45</v>
      </c>
      <c r="G38" s="18"/>
      <c r="H38" s="18"/>
      <c r="I38" s="18"/>
      <c r="J38" s="18"/>
      <c r="K38" s="18"/>
      <c r="L38" s="86">
        <v>10.399890479918465</v>
      </c>
      <c r="M38" s="86">
        <v>9.9203984009715143</v>
      </c>
      <c r="N38" s="86">
        <v>10.734</v>
      </c>
      <c r="O38" s="86">
        <v>10.294</v>
      </c>
      <c r="P38" s="86">
        <v>10.052947167999999</v>
      </c>
      <c r="Q38" s="18"/>
      <c r="R38" s="18"/>
      <c r="S38" s="18"/>
      <c r="T38" s="18"/>
      <c r="U38" s="18"/>
      <c r="V38" s="18"/>
      <c r="W38" s="18"/>
      <c r="X38" s="18"/>
    </row>
    <row r="39" spans="1:24">
      <c r="A39" s="8">
        <v>4</v>
      </c>
      <c r="B39" s="18"/>
      <c r="C39" s="82"/>
      <c r="D39" s="54" t="s">
        <v>50</v>
      </c>
      <c r="E39" s="45" t="str">
        <f t="shared" si="5"/>
        <v>Metered water-only customer</v>
      </c>
      <c r="F39" s="59" t="s">
        <v>45</v>
      </c>
      <c r="G39" s="18"/>
      <c r="H39" s="18"/>
      <c r="I39" s="18"/>
      <c r="K39" s="18"/>
      <c r="L39" s="86">
        <v>2.4947805366555258</v>
      </c>
      <c r="M39" s="86">
        <v>2.8208772186049593</v>
      </c>
      <c r="N39" s="86">
        <v>3.01</v>
      </c>
      <c r="O39" s="86">
        <v>2.9369999999999998</v>
      </c>
      <c r="P39" s="86">
        <v>2.7065964720000015</v>
      </c>
      <c r="Q39" s="18"/>
      <c r="R39" s="18"/>
      <c r="S39" s="18"/>
      <c r="T39" s="18"/>
      <c r="U39" s="18"/>
      <c r="V39" s="18"/>
      <c r="W39" s="18"/>
      <c r="X39" s="18"/>
    </row>
    <row r="40" spans="1:24">
      <c r="A40" s="8">
        <v>5</v>
      </c>
      <c r="B40" s="18"/>
      <c r="C40" s="82"/>
      <c r="D40" s="54" t="s">
        <v>50</v>
      </c>
      <c r="E40" s="45" t="str">
        <f t="shared" si="5"/>
        <v>Metered wastewater-only customer</v>
      </c>
      <c r="F40" s="59" t="s">
        <v>45</v>
      </c>
      <c r="G40" s="18"/>
      <c r="H40" s="18"/>
      <c r="I40" s="18"/>
      <c r="J40" s="18"/>
      <c r="K40" s="18"/>
      <c r="L40" s="86">
        <v>10.313693876318652</v>
      </c>
      <c r="M40" s="86">
        <v>11.671101648262322</v>
      </c>
      <c r="N40" s="86">
        <v>12.583</v>
      </c>
      <c r="O40" s="86">
        <v>11.659000000000001</v>
      </c>
      <c r="P40" s="86">
        <v>10.867730077999999</v>
      </c>
      <c r="Q40" s="18"/>
      <c r="R40" s="18"/>
      <c r="S40" s="18"/>
      <c r="T40" s="18"/>
      <c r="U40" s="18"/>
      <c r="V40" s="18"/>
      <c r="W40" s="18"/>
      <c r="X40" s="18"/>
    </row>
    <row r="41" spans="1:24">
      <c r="A41" s="8">
        <v>6</v>
      </c>
      <c r="B41" s="18"/>
      <c r="C41" s="82"/>
      <c r="D41" s="54" t="s">
        <v>50</v>
      </c>
      <c r="E41" s="45" t="str">
        <f t="shared" si="5"/>
        <v>Meterered water and wastewater customer</v>
      </c>
      <c r="F41" s="59" t="s">
        <v>45</v>
      </c>
      <c r="G41" s="18"/>
      <c r="H41" s="18"/>
      <c r="I41" s="18"/>
      <c r="J41" s="18"/>
      <c r="K41" s="18"/>
      <c r="L41" s="86">
        <v>48.788615765052725</v>
      </c>
      <c r="M41" s="86">
        <v>55.632662678162831</v>
      </c>
      <c r="N41" s="86">
        <v>56.963999999999999</v>
      </c>
      <c r="O41" s="86">
        <v>53.433</v>
      </c>
      <c r="P41" s="86">
        <v>57.633602046</v>
      </c>
      <c r="Q41" s="18"/>
      <c r="R41" s="18"/>
      <c r="S41" s="18"/>
      <c r="T41" s="18"/>
      <c r="U41" s="18"/>
      <c r="V41" s="18"/>
      <c r="W41" s="18"/>
      <c r="X41" s="18"/>
    </row>
    <row r="42" spans="1:24">
      <c r="A42" s="18"/>
      <c r="B42" s="18"/>
      <c r="C42" s="82"/>
      <c r="D42" s="18"/>
      <c r="F42" s="19"/>
      <c r="G42" s="18"/>
      <c r="H42" s="18"/>
      <c r="I42" s="18"/>
      <c r="J42" s="18"/>
      <c r="K42" s="18"/>
      <c r="L42" s="39"/>
      <c r="M42" s="39"/>
      <c r="N42" s="39"/>
      <c r="O42" s="39"/>
      <c r="P42" s="39"/>
      <c r="Q42" s="25" t="s">
        <v>32</v>
      </c>
      <c r="R42" s="18"/>
      <c r="S42" s="18"/>
      <c r="T42" s="18"/>
      <c r="U42" s="18"/>
      <c r="V42" s="18"/>
      <c r="W42" s="18"/>
      <c r="X42" s="18"/>
    </row>
    <row r="43" spans="1:24">
      <c r="A43" s="18"/>
      <c r="B43" s="18"/>
      <c r="C43" s="82"/>
      <c r="D43" s="18"/>
      <c r="E43" s="36" t="s">
        <v>81</v>
      </c>
      <c r="F43" s="19"/>
      <c r="G43" s="18"/>
      <c r="H43" s="18"/>
      <c r="I43" s="18"/>
      <c r="J43" s="18"/>
      <c r="K43" s="18"/>
      <c r="L43" s="38"/>
      <c r="M43" s="38"/>
      <c r="N43" s="38"/>
      <c r="O43" s="38"/>
      <c r="P43" s="38"/>
      <c r="Q43" s="18"/>
      <c r="R43" s="18"/>
      <c r="S43" s="18"/>
      <c r="T43" s="18"/>
      <c r="U43" s="18"/>
      <c r="V43" s="18"/>
      <c r="W43" s="18"/>
      <c r="X43" s="18"/>
    </row>
    <row r="44" spans="1:24">
      <c r="A44" s="8">
        <v>1</v>
      </c>
      <c r="B44" s="18"/>
      <c r="C44" s="82"/>
      <c r="D44" s="54" t="s">
        <v>50</v>
      </c>
      <c r="E44" s="45" t="str">
        <f t="shared" ref="E44:E49" si="6">INDEX(Customer.List,A44)</f>
        <v>Unmetered water-only customer</v>
      </c>
      <c r="F44" s="59" t="s">
        <v>45</v>
      </c>
      <c r="G44" s="18"/>
      <c r="H44" s="18"/>
      <c r="I44" s="18"/>
      <c r="J44" s="18"/>
      <c r="K44" s="18"/>
      <c r="L44" s="83">
        <v>0</v>
      </c>
      <c r="M44" s="83">
        <v>0</v>
      </c>
      <c r="N44" s="83">
        <v>0</v>
      </c>
      <c r="O44" s="83">
        <v>0</v>
      </c>
      <c r="P44" s="83">
        <v>0</v>
      </c>
      <c r="Q44" s="18"/>
      <c r="R44" s="18"/>
      <c r="S44" s="18"/>
      <c r="T44" s="18"/>
      <c r="U44" s="18"/>
      <c r="V44" s="18"/>
      <c r="W44" s="18"/>
      <c r="X44" s="18"/>
    </row>
    <row r="45" spans="1:24">
      <c r="A45" s="8">
        <v>2</v>
      </c>
      <c r="B45" s="18"/>
      <c r="C45" s="82"/>
      <c r="D45" s="54" t="s">
        <v>50</v>
      </c>
      <c r="E45" s="45" t="str">
        <f t="shared" si="6"/>
        <v>Unmetered wastewater-only customer</v>
      </c>
      <c r="F45" s="59" t="s">
        <v>45</v>
      </c>
      <c r="G45" s="18"/>
      <c r="H45" s="18"/>
      <c r="I45" s="18"/>
      <c r="J45" s="18"/>
      <c r="K45" s="18"/>
      <c r="L45" s="84">
        <v>0</v>
      </c>
      <c r="M45" s="84">
        <v>0</v>
      </c>
      <c r="N45" s="84">
        <v>0</v>
      </c>
      <c r="O45" s="84">
        <v>0</v>
      </c>
      <c r="P45" s="84">
        <v>0</v>
      </c>
      <c r="Q45" s="18"/>
      <c r="R45" s="18"/>
      <c r="S45" s="18"/>
      <c r="T45" s="18"/>
      <c r="U45" s="18"/>
      <c r="V45" s="18"/>
      <c r="W45" s="18"/>
      <c r="X45" s="18"/>
    </row>
    <row r="46" spans="1:24">
      <c r="A46" s="8">
        <v>3</v>
      </c>
      <c r="B46" s="18"/>
      <c r="C46" s="82"/>
      <c r="D46" s="54" t="s">
        <v>50</v>
      </c>
      <c r="E46" s="45" t="str">
        <f t="shared" si="6"/>
        <v>Unmetered water and wastewater customer</v>
      </c>
      <c r="F46" s="59" t="s">
        <v>45</v>
      </c>
      <c r="G46" s="18"/>
      <c r="H46" s="18"/>
      <c r="I46" s="18"/>
      <c r="J46" s="18"/>
      <c r="K46" s="18"/>
      <c r="L46" s="84">
        <v>0</v>
      </c>
      <c r="M46" s="84">
        <v>0</v>
      </c>
      <c r="N46" s="84">
        <v>0</v>
      </c>
      <c r="O46" s="84">
        <v>0</v>
      </c>
      <c r="P46" s="84">
        <v>0</v>
      </c>
      <c r="Q46" s="18"/>
      <c r="R46" s="18"/>
      <c r="S46" s="18"/>
      <c r="T46" s="18"/>
      <c r="U46" s="18"/>
      <c r="V46" s="18"/>
      <c r="W46" s="18"/>
      <c r="X46" s="18"/>
    </row>
    <row r="47" spans="1:24">
      <c r="A47" s="8">
        <v>4</v>
      </c>
      <c r="B47" s="18"/>
      <c r="C47" s="82"/>
      <c r="D47" s="54" t="s">
        <v>50</v>
      </c>
      <c r="E47" s="45" t="str">
        <f t="shared" si="6"/>
        <v>Metered water-only customer</v>
      </c>
      <c r="F47" s="59" t="s">
        <v>45</v>
      </c>
      <c r="G47" s="18"/>
      <c r="H47" s="18"/>
      <c r="I47" s="18"/>
      <c r="K47" s="18"/>
      <c r="L47" s="84">
        <v>0</v>
      </c>
      <c r="M47" s="84">
        <v>0</v>
      </c>
      <c r="N47" s="84">
        <v>0</v>
      </c>
      <c r="O47" s="84">
        <v>0</v>
      </c>
      <c r="P47" s="84">
        <v>0</v>
      </c>
      <c r="Q47" s="18"/>
      <c r="R47" s="18"/>
      <c r="S47" s="18"/>
      <c r="T47" s="18"/>
      <c r="U47" s="18"/>
      <c r="V47" s="18"/>
      <c r="W47" s="18"/>
      <c r="X47" s="18"/>
    </row>
    <row r="48" spans="1:24">
      <c r="A48" s="8">
        <v>5</v>
      </c>
      <c r="B48" s="18"/>
      <c r="C48" s="82"/>
      <c r="D48" s="54" t="s">
        <v>50</v>
      </c>
      <c r="E48" s="45" t="str">
        <f t="shared" si="6"/>
        <v>Metered wastewater-only customer</v>
      </c>
      <c r="F48" s="59" t="s">
        <v>45</v>
      </c>
      <c r="G48" s="18"/>
      <c r="H48" s="18"/>
      <c r="I48" s="18"/>
      <c r="J48" s="18"/>
      <c r="K48" s="18"/>
      <c r="L48" s="84">
        <v>0</v>
      </c>
      <c r="M48" s="84">
        <v>0</v>
      </c>
      <c r="N48" s="84">
        <v>0</v>
      </c>
      <c r="O48" s="84">
        <v>0</v>
      </c>
      <c r="P48" s="84">
        <v>0</v>
      </c>
      <c r="Q48" s="18"/>
      <c r="R48" s="18"/>
      <c r="S48" s="18"/>
      <c r="T48" s="18"/>
      <c r="U48" s="18"/>
      <c r="V48" s="18"/>
      <c r="W48" s="18"/>
      <c r="X48" s="18"/>
    </row>
    <row r="49" spans="1:24">
      <c r="A49" s="8">
        <v>6</v>
      </c>
      <c r="B49" s="18"/>
      <c r="C49" s="82"/>
      <c r="D49" s="54" t="s">
        <v>50</v>
      </c>
      <c r="E49" s="45" t="str">
        <f t="shared" si="6"/>
        <v>Meterered water and wastewater customer</v>
      </c>
      <c r="F49" s="59" t="s">
        <v>45</v>
      </c>
      <c r="G49" s="18"/>
      <c r="H49" s="18"/>
      <c r="I49" s="18"/>
      <c r="J49" s="18"/>
      <c r="K49" s="18"/>
      <c r="L49" s="84">
        <v>0</v>
      </c>
      <c r="M49" s="84">
        <v>0</v>
      </c>
      <c r="N49" s="84">
        <v>0</v>
      </c>
      <c r="O49" s="84">
        <v>0</v>
      </c>
      <c r="P49" s="84">
        <v>0</v>
      </c>
      <c r="Q49" s="18"/>
      <c r="R49" s="18"/>
      <c r="S49" s="18"/>
      <c r="T49" s="18"/>
      <c r="U49" s="18"/>
      <c r="V49" s="18"/>
      <c r="W49" s="18"/>
      <c r="X49" s="18"/>
    </row>
    <row r="50" spans="1:24">
      <c r="A50" s="18"/>
      <c r="B50" s="18"/>
      <c r="C50" s="18"/>
      <c r="D50" s="18"/>
      <c r="F50" s="19"/>
      <c r="G50" s="18"/>
      <c r="H50" s="18"/>
      <c r="I50" s="18"/>
      <c r="J50" s="18"/>
      <c r="Q50" s="25" t="s">
        <v>82</v>
      </c>
      <c r="R50" s="18"/>
      <c r="S50" s="18"/>
      <c r="T50" s="18"/>
      <c r="U50" s="18"/>
      <c r="V50" s="18"/>
      <c r="W50" s="18"/>
      <c r="X50" s="18"/>
    </row>
    <row r="51" spans="1:24">
      <c r="A51" s="18"/>
      <c r="B51" s="18"/>
      <c r="C51" s="18"/>
      <c r="D51" s="18"/>
      <c r="E51" s="36" t="s">
        <v>84</v>
      </c>
      <c r="F51" s="19"/>
      <c r="G51" s="18"/>
      <c r="H51" s="18"/>
      <c r="I51" s="18"/>
      <c r="J51" s="18"/>
      <c r="K51" s="18"/>
      <c r="L51" s="38"/>
      <c r="M51" s="38"/>
      <c r="N51" s="38"/>
      <c r="O51" s="38"/>
      <c r="P51" s="38"/>
      <c r="Q51" s="18"/>
      <c r="R51" s="18"/>
      <c r="S51" s="18"/>
      <c r="T51" s="18"/>
      <c r="U51" s="18"/>
      <c r="V51" s="18"/>
      <c r="W51" s="18"/>
      <c r="X51" s="18"/>
    </row>
    <row r="52" spans="1:24">
      <c r="A52" s="8">
        <v>1</v>
      </c>
      <c r="B52" s="18"/>
      <c r="C52" s="18"/>
      <c r="D52" s="54" t="s">
        <v>50</v>
      </c>
      <c r="E52" s="45" t="str">
        <f t="shared" ref="E52:E57" si="7">INDEX(Customer.List,A52)</f>
        <v>Unmetered water-only customer</v>
      </c>
      <c r="F52" s="59" t="s">
        <v>45</v>
      </c>
      <c r="G52" s="18"/>
      <c r="H52" s="18"/>
      <c r="I52" s="18"/>
      <c r="J52" s="18"/>
      <c r="K52" s="18"/>
      <c r="L52" s="81">
        <f>L36+L44</f>
        <v>1.731259260040767</v>
      </c>
      <c r="M52" s="81">
        <f t="shared" ref="M52:P52" si="8">M36+M44</f>
        <v>1.6930906028644654</v>
      </c>
      <c r="N52" s="81">
        <f t="shared" si="8"/>
        <v>1.923</v>
      </c>
      <c r="O52" s="81">
        <f t="shared" si="8"/>
        <v>1.9139999999999999</v>
      </c>
      <c r="P52" s="81">
        <f t="shared" si="8"/>
        <v>1.9100238300000003</v>
      </c>
      <c r="Q52" s="18"/>
      <c r="R52" s="18"/>
      <c r="S52" s="18"/>
      <c r="T52" s="18"/>
      <c r="U52" s="18"/>
      <c r="V52" s="18"/>
      <c r="W52" s="18"/>
      <c r="X52" s="18"/>
    </row>
    <row r="53" spans="1:24">
      <c r="A53" s="8">
        <v>2</v>
      </c>
      <c r="B53" s="18"/>
      <c r="C53" s="18"/>
      <c r="D53" s="54" t="s">
        <v>50</v>
      </c>
      <c r="E53" s="45" t="str">
        <f t="shared" si="7"/>
        <v>Unmetered wastewater-only customer</v>
      </c>
      <c r="F53" s="59" t="s">
        <v>45</v>
      </c>
      <c r="G53" s="18"/>
      <c r="H53" s="18"/>
      <c r="I53" s="18"/>
      <c r="J53" s="18"/>
      <c r="K53" s="18"/>
      <c r="L53" s="81">
        <f t="shared" ref="L53:P57" si="9">L37+L45</f>
        <v>4.4878317600407671</v>
      </c>
      <c r="M53" s="81">
        <f t="shared" si="9"/>
        <v>4.4539134661640176</v>
      </c>
      <c r="N53" s="81">
        <f t="shared" si="9"/>
        <v>5.0730000000000004</v>
      </c>
      <c r="O53" s="81">
        <f t="shared" si="9"/>
        <v>4.9710000000000001</v>
      </c>
      <c r="P53" s="81">
        <f t="shared" si="9"/>
        <v>5.1255707800000003</v>
      </c>
      <c r="Q53" s="18"/>
      <c r="R53" s="18"/>
      <c r="S53" s="18"/>
      <c r="T53" s="18"/>
      <c r="U53" s="18"/>
      <c r="V53" s="18"/>
      <c r="W53" s="18"/>
      <c r="X53" s="18"/>
    </row>
    <row r="54" spans="1:24">
      <c r="A54" s="8">
        <v>3</v>
      </c>
      <c r="B54" s="18"/>
      <c r="C54" s="18"/>
      <c r="D54" s="54" t="s">
        <v>50</v>
      </c>
      <c r="E54" s="45" t="str">
        <f t="shared" si="7"/>
        <v>Unmetered water and wastewater customer</v>
      </c>
      <c r="F54" s="59" t="s">
        <v>45</v>
      </c>
      <c r="G54" s="18"/>
      <c r="H54" s="18"/>
      <c r="I54" s="18"/>
      <c r="J54" s="18"/>
      <c r="K54" s="18"/>
      <c r="L54" s="81">
        <f t="shared" si="9"/>
        <v>10.399890479918465</v>
      </c>
      <c r="M54" s="81">
        <f t="shared" si="9"/>
        <v>9.9203984009715143</v>
      </c>
      <c r="N54" s="81">
        <f t="shared" si="9"/>
        <v>10.734</v>
      </c>
      <c r="O54" s="81">
        <f t="shared" si="9"/>
        <v>10.294</v>
      </c>
      <c r="P54" s="81">
        <f t="shared" si="9"/>
        <v>10.052947167999999</v>
      </c>
      <c r="Q54" s="18"/>
      <c r="R54" s="18"/>
      <c r="S54" s="18"/>
      <c r="T54" s="18"/>
      <c r="U54" s="18"/>
      <c r="V54" s="18"/>
      <c r="W54" s="18"/>
      <c r="X54" s="18"/>
    </row>
    <row r="55" spans="1:24">
      <c r="A55" s="8">
        <v>4</v>
      </c>
      <c r="B55" s="18"/>
      <c r="C55" s="18"/>
      <c r="D55" s="54" t="s">
        <v>50</v>
      </c>
      <c r="E55" s="45" t="str">
        <f t="shared" si="7"/>
        <v>Metered water-only customer</v>
      </c>
      <c r="F55" s="59" t="s">
        <v>45</v>
      </c>
      <c r="G55" s="18"/>
      <c r="H55" s="18"/>
      <c r="I55" s="18"/>
      <c r="K55" s="18"/>
      <c r="L55" s="81">
        <f t="shared" si="9"/>
        <v>2.4947805366555258</v>
      </c>
      <c r="M55" s="81">
        <f t="shared" si="9"/>
        <v>2.8208772186049593</v>
      </c>
      <c r="N55" s="81">
        <f t="shared" si="9"/>
        <v>3.01</v>
      </c>
      <c r="O55" s="81">
        <f t="shared" si="9"/>
        <v>2.9369999999999998</v>
      </c>
      <c r="P55" s="81">
        <f t="shared" si="9"/>
        <v>2.7065964720000015</v>
      </c>
      <c r="Q55" s="18"/>
      <c r="R55" s="18"/>
      <c r="S55" s="18"/>
      <c r="T55" s="18"/>
      <c r="U55" s="18"/>
      <c r="V55" s="18"/>
      <c r="W55" s="18"/>
      <c r="X55" s="18"/>
    </row>
    <row r="56" spans="1:24">
      <c r="A56" s="8">
        <v>5</v>
      </c>
      <c r="B56" s="18"/>
      <c r="C56" s="18"/>
      <c r="D56" s="54" t="s">
        <v>50</v>
      </c>
      <c r="E56" s="45" t="str">
        <f t="shared" si="7"/>
        <v>Metered wastewater-only customer</v>
      </c>
      <c r="F56" s="59" t="s">
        <v>45</v>
      </c>
      <c r="G56" s="18"/>
      <c r="H56" s="18"/>
      <c r="I56" s="18"/>
      <c r="J56" s="18"/>
      <c r="K56" s="18"/>
      <c r="L56" s="81">
        <f t="shared" si="9"/>
        <v>10.313693876318652</v>
      </c>
      <c r="M56" s="81">
        <f t="shared" si="9"/>
        <v>11.671101648262322</v>
      </c>
      <c r="N56" s="81">
        <f t="shared" si="9"/>
        <v>12.583</v>
      </c>
      <c r="O56" s="81">
        <f t="shared" si="9"/>
        <v>11.659000000000001</v>
      </c>
      <c r="P56" s="81">
        <f t="shared" si="9"/>
        <v>10.867730077999999</v>
      </c>
      <c r="Q56" s="18"/>
      <c r="R56" s="18"/>
      <c r="S56" s="18"/>
      <c r="T56" s="18"/>
      <c r="U56" s="18"/>
      <c r="V56" s="18"/>
      <c r="W56" s="18"/>
      <c r="X56" s="18"/>
    </row>
    <row r="57" spans="1:24">
      <c r="A57" s="8">
        <v>6</v>
      </c>
      <c r="B57" s="18"/>
      <c r="C57" s="18"/>
      <c r="D57" s="54" t="s">
        <v>50</v>
      </c>
      <c r="E57" s="45" t="str">
        <f t="shared" si="7"/>
        <v>Meterered water and wastewater customer</v>
      </c>
      <c r="F57" s="59" t="s">
        <v>45</v>
      </c>
      <c r="G57" s="18"/>
      <c r="H57" s="18"/>
      <c r="I57" s="18"/>
      <c r="J57" s="18"/>
      <c r="K57" s="18"/>
      <c r="L57" s="81">
        <f t="shared" si="9"/>
        <v>48.788615765052725</v>
      </c>
      <c r="M57" s="81">
        <f t="shared" si="9"/>
        <v>55.632662678162831</v>
      </c>
      <c r="N57" s="81">
        <f t="shared" si="9"/>
        <v>56.963999999999999</v>
      </c>
      <c r="O57" s="81">
        <f t="shared" si="9"/>
        <v>53.433</v>
      </c>
      <c r="P57" s="81">
        <f t="shared" si="9"/>
        <v>57.633602046</v>
      </c>
      <c r="Q57" s="18"/>
      <c r="R57" s="18"/>
      <c r="S57" s="18"/>
      <c r="T57" s="18"/>
      <c r="U57" s="18"/>
      <c r="V57" s="18"/>
      <c r="W57" s="18"/>
      <c r="X57" s="18"/>
    </row>
    <row r="58" spans="1:24">
      <c r="A58" s="18"/>
      <c r="B58" s="18"/>
      <c r="C58" s="18"/>
      <c r="D58" s="18"/>
      <c r="F58" s="19"/>
      <c r="G58" s="18"/>
      <c r="H58" s="18"/>
      <c r="I58" s="18"/>
      <c r="J58" s="18"/>
      <c r="K58" s="18"/>
      <c r="L58" s="39"/>
      <c r="M58" s="39"/>
      <c r="N58" s="39"/>
      <c r="O58" s="39"/>
      <c r="P58" s="39"/>
      <c r="Q58" s="25" t="s">
        <v>83</v>
      </c>
      <c r="R58" s="18"/>
      <c r="S58" s="18"/>
      <c r="T58" s="18"/>
      <c r="U58" s="18"/>
      <c r="V58" s="18"/>
      <c r="W58" s="18"/>
      <c r="X58" s="18"/>
    </row>
    <row r="59" spans="1:24">
      <c r="A59" s="18"/>
      <c r="B59" s="18"/>
      <c r="C59" s="18"/>
      <c r="D59" s="18"/>
      <c r="F59" s="19"/>
      <c r="G59" s="18"/>
      <c r="H59" s="18"/>
      <c r="I59" s="18"/>
      <c r="J59" s="18"/>
      <c r="K59" s="18"/>
      <c r="Q59" s="25"/>
      <c r="R59" s="18"/>
      <c r="S59" s="18"/>
      <c r="T59" s="18"/>
      <c r="U59" s="18"/>
      <c r="V59" s="18"/>
      <c r="W59" s="18"/>
      <c r="X59" s="18"/>
    </row>
    <row r="60" spans="1:24" ht="15">
      <c r="A60" s="9"/>
      <c r="B60" s="13"/>
      <c r="C60" s="13"/>
      <c r="D60" s="32"/>
      <c r="E60" s="10" t="s">
        <v>29</v>
      </c>
      <c r="F60" s="58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>
      <c r="A61" s="3"/>
      <c r="B61" s="3"/>
      <c r="C61" s="3"/>
      <c r="D61" s="31"/>
      <c r="E61" s="3"/>
      <c r="F61" s="19"/>
      <c r="G61" s="3"/>
      <c r="H61" s="3"/>
      <c r="I61" s="3"/>
      <c r="J61" s="3"/>
      <c r="K61" s="22"/>
      <c r="L61" s="22"/>
      <c r="M61" s="22"/>
      <c r="N61" s="22"/>
      <c r="O61" s="22"/>
      <c r="P61" s="22"/>
      <c r="Q61" s="22"/>
      <c r="R61" s="22"/>
      <c r="S61" s="22"/>
      <c r="T61" s="3"/>
      <c r="U61" s="3"/>
      <c r="V61" s="25"/>
      <c r="W61" s="3"/>
      <c r="X61" s="3"/>
    </row>
    <row r="62" spans="1:24">
      <c r="A62" s="3"/>
      <c r="B62" s="3"/>
      <c r="C62" s="3"/>
      <c r="D62" s="31"/>
      <c r="E62" s="19" t="s">
        <v>21</v>
      </c>
      <c r="F62" s="19"/>
      <c r="G62" s="3"/>
      <c r="H62" s="3"/>
      <c r="I62" s="3"/>
      <c r="J62" s="3"/>
      <c r="K62" s="22"/>
      <c r="L62" s="22"/>
      <c r="M62" s="22"/>
      <c r="N62" s="22"/>
      <c r="O62" s="22"/>
      <c r="P62" s="22"/>
      <c r="Q62" s="22"/>
      <c r="R62" s="22"/>
      <c r="S62" s="22"/>
      <c r="T62" s="3"/>
      <c r="U62" s="3"/>
      <c r="V62" s="25"/>
      <c r="W62" s="3"/>
      <c r="X62" s="3"/>
    </row>
    <row r="63" spans="1:24">
      <c r="A63" s="8">
        <v>1</v>
      </c>
      <c r="B63" s="18"/>
      <c r="C63" s="18"/>
      <c r="D63" t="s">
        <v>73</v>
      </c>
      <c r="E63" s="45" t="str">
        <f t="shared" ref="E63:E68" si="10">INDEX(Customer.List,A63)</f>
        <v>Unmetered water-only customer</v>
      </c>
      <c r="F63" s="19"/>
      <c r="G63" s="18"/>
      <c r="H63" s="18"/>
      <c r="I63" s="18"/>
      <c r="J63" s="18"/>
      <c r="K63" s="22"/>
      <c r="L63" s="87">
        <v>22.21</v>
      </c>
      <c r="M63" s="87">
        <v>22.86</v>
      </c>
      <c r="N63" s="87">
        <v>23.29</v>
      </c>
      <c r="O63" s="87">
        <v>23.52</v>
      </c>
      <c r="P63" s="87">
        <v>23.73</v>
      </c>
      <c r="Q63" s="25"/>
      <c r="R63" s="22"/>
      <c r="S63" s="22"/>
      <c r="T63" s="18"/>
      <c r="U63" s="18"/>
      <c r="V63" s="25"/>
      <c r="W63" s="18"/>
      <c r="X63" s="18"/>
    </row>
    <row r="64" spans="1:24">
      <c r="A64" s="8">
        <v>2</v>
      </c>
      <c r="B64" s="18"/>
      <c r="C64" s="18"/>
      <c r="D64" t="s">
        <v>73</v>
      </c>
      <c r="E64" s="45" t="str">
        <f t="shared" si="10"/>
        <v>Unmetered wastewater-only customer</v>
      </c>
      <c r="F64" s="19"/>
      <c r="G64" s="18"/>
      <c r="H64" s="18"/>
      <c r="I64" s="18"/>
      <c r="J64" s="18"/>
      <c r="K64" s="22"/>
      <c r="L64" s="88">
        <v>22.21</v>
      </c>
      <c r="M64" s="88">
        <v>22.86</v>
      </c>
      <c r="N64" s="88">
        <v>23.29</v>
      </c>
      <c r="O64" s="88">
        <v>23.52</v>
      </c>
      <c r="P64" s="88">
        <v>23.73</v>
      </c>
      <c r="Q64" s="25"/>
      <c r="R64" s="22"/>
      <c r="S64" s="22"/>
      <c r="T64" s="18"/>
      <c r="U64" s="18"/>
      <c r="V64" s="25"/>
      <c r="W64" s="18"/>
      <c r="X64" s="18"/>
    </row>
    <row r="65" spans="1:24">
      <c r="A65" s="8">
        <v>3</v>
      </c>
      <c r="B65" s="18"/>
      <c r="C65" s="18"/>
      <c r="D65" t="s">
        <v>73</v>
      </c>
      <c r="E65" s="45" t="str">
        <f t="shared" si="10"/>
        <v>Unmetered water and wastewater customer</v>
      </c>
      <c r="F65" s="19"/>
      <c r="G65" s="18"/>
      <c r="H65" s="18"/>
      <c r="I65" s="18"/>
      <c r="J65" s="18"/>
      <c r="K65" s="22"/>
      <c r="L65" s="88">
        <v>28.88</v>
      </c>
      <c r="M65" s="88">
        <v>29.72</v>
      </c>
      <c r="N65" s="88">
        <v>30.28</v>
      </c>
      <c r="O65" s="88">
        <v>30.57</v>
      </c>
      <c r="P65" s="88">
        <v>30.85</v>
      </c>
      <c r="Q65" s="25"/>
      <c r="R65" s="22"/>
      <c r="S65" s="22"/>
      <c r="T65" s="18"/>
      <c r="U65" s="18"/>
      <c r="V65" s="25"/>
      <c r="W65" s="18"/>
      <c r="X65" s="18"/>
    </row>
    <row r="66" spans="1:24">
      <c r="A66" s="8">
        <v>4</v>
      </c>
      <c r="B66" s="18"/>
      <c r="C66" s="18"/>
      <c r="D66" t="s">
        <v>73</v>
      </c>
      <c r="E66" s="45" t="str">
        <f t="shared" si="10"/>
        <v>Metered water-only customer</v>
      </c>
      <c r="F66" s="62"/>
      <c r="G66" s="18"/>
      <c r="H66" s="18"/>
      <c r="I66" s="18"/>
      <c r="J66" s="18"/>
      <c r="K66" s="22"/>
      <c r="L66" s="88">
        <v>25.01</v>
      </c>
      <c r="M66" s="88">
        <v>25.66</v>
      </c>
      <c r="N66" s="88">
        <v>26.1</v>
      </c>
      <c r="O66" s="88">
        <v>26.33</v>
      </c>
      <c r="P66" s="88">
        <v>26.55</v>
      </c>
      <c r="Q66" s="25"/>
      <c r="R66" s="22"/>
      <c r="S66" s="22"/>
      <c r="T66" s="18"/>
      <c r="U66" s="18"/>
      <c r="V66" s="25"/>
      <c r="W66" s="18"/>
      <c r="X66" s="18"/>
    </row>
    <row r="67" spans="1:24">
      <c r="A67" s="8">
        <v>5</v>
      </c>
      <c r="B67" s="18"/>
      <c r="C67" s="18"/>
      <c r="D67" t="s">
        <v>73</v>
      </c>
      <c r="E67" s="45" t="str">
        <f t="shared" si="10"/>
        <v>Metered wastewater-only customer</v>
      </c>
      <c r="F67" s="19"/>
      <c r="G67" s="18"/>
      <c r="H67" s="18"/>
      <c r="I67" s="18"/>
      <c r="J67" s="18"/>
      <c r="K67" s="22"/>
      <c r="L67" s="88">
        <v>25.76</v>
      </c>
      <c r="M67" s="88">
        <v>26.41</v>
      </c>
      <c r="N67" s="88">
        <v>26.84</v>
      </c>
      <c r="O67" s="88">
        <v>27.08</v>
      </c>
      <c r="P67" s="88">
        <v>27.3</v>
      </c>
      <c r="Q67" s="25"/>
      <c r="R67" s="22"/>
      <c r="S67" s="22"/>
      <c r="T67" s="18"/>
      <c r="U67" s="18"/>
      <c r="V67" s="25"/>
      <c r="W67" s="18"/>
      <c r="X67" s="18"/>
    </row>
    <row r="68" spans="1:24">
      <c r="A68" s="8">
        <v>6</v>
      </c>
      <c r="B68" s="18"/>
      <c r="C68" s="18"/>
      <c r="D68" t="s">
        <v>73</v>
      </c>
      <c r="E68" s="45" t="str">
        <f t="shared" si="10"/>
        <v>Meterered water and wastewater customer</v>
      </c>
      <c r="F68" s="19"/>
      <c r="G68" s="18"/>
      <c r="H68" s="18"/>
      <c r="I68" s="18"/>
      <c r="J68" s="18"/>
      <c r="K68" s="22"/>
      <c r="L68" s="88">
        <v>32.82</v>
      </c>
      <c r="M68" s="88">
        <v>33.659999999999997</v>
      </c>
      <c r="N68" s="88">
        <v>34.229999999999997</v>
      </c>
      <c r="O68" s="88">
        <v>34.53</v>
      </c>
      <c r="P68" s="88">
        <v>34.81</v>
      </c>
      <c r="Q68" s="25"/>
      <c r="R68" s="22"/>
      <c r="S68" s="22"/>
      <c r="T68" s="18"/>
      <c r="U68" s="18"/>
      <c r="V68" s="25"/>
      <c r="W68" s="18"/>
      <c r="X68" s="18"/>
    </row>
    <row r="69" spans="1:24">
      <c r="A69" s="18"/>
      <c r="B69" s="18"/>
      <c r="C69" s="18"/>
      <c r="D69" s="35"/>
      <c r="F69" s="19"/>
      <c r="G69" s="18"/>
      <c r="H69" s="18"/>
      <c r="I69" s="18"/>
      <c r="J69" s="18"/>
      <c r="K69" s="22"/>
      <c r="L69" s="18"/>
      <c r="M69" s="18"/>
      <c r="N69" s="18"/>
      <c r="O69" s="18"/>
      <c r="P69" s="18"/>
      <c r="Q69" s="25" t="s">
        <v>31</v>
      </c>
      <c r="R69" s="22"/>
      <c r="S69" s="22"/>
      <c r="T69" s="18"/>
      <c r="U69" s="18"/>
      <c r="V69" s="18"/>
      <c r="W69" s="18"/>
      <c r="X69" s="18"/>
    </row>
    <row r="70" spans="1:24" ht="15">
      <c r="A70" s="9"/>
      <c r="B70" s="13"/>
      <c r="C70" s="13"/>
      <c r="D70" s="32"/>
      <c r="E70" s="10" t="s">
        <v>69</v>
      </c>
      <c r="F70" s="58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>
      <c r="A71" s="18"/>
      <c r="B71" s="18"/>
      <c r="C71" s="18"/>
      <c r="D71" s="35"/>
      <c r="F71" s="19"/>
      <c r="G71" s="18"/>
      <c r="H71" s="18"/>
      <c r="I71" s="18"/>
      <c r="J71" s="18"/>
      <c r="K71" s="22"/>
      <c r="L71" s="18"/>
      <c r="M71" s="18"/>
      <c r="N71" s="18"/>
      <c r="O71" s="18"/>
      <c r="P71" s="18"/>
      <c r="Q71" s="25"/>
      <c r="R71" s="22"/>
      <c r="S71" s="22"/>
      <c r="T71" s="18"/>
      <c r="U71" s="18"/>
      <c r="V71" s="18"/>
      <c r="W71" s="18"/>
      <c r="X71" s="18"/>
    </row>
    <row r="72" spans="1:24">
      <c r="D72" s="54" t="s">
        <v>55</v>
      </c>
      <c r="E72" t="s">
        <v>56</v>
      </c>
      <c r="F72" s="19"/>
      <c r="G72" s="18"/>
      <c r="H72" s="18"/>
      <c r="I72" s="89">
        <v>0.02</v>
      </c>
      <c r="J72" s="25" t="s">
        <v>57</v>
      </c>
      <c r="K72" s="22"/>
      <c r="L72" s="18"/>
      <c r="M72" s="18"/>
      <c r="N72" s="18"/>
      <c r="O72" s="18"/>
      <c r="P72" s="18"/>
      <c r="Q72" s="25"/>
      <c r="R72" s="22"/>
      <c r="S72" s="22"/>
      <c r="T72" s="18"/>
      <c r="U72" s="18"/>
      <c r="V72" s="18"/>
      <c r="W72" s="18"/>
      <c r="X72" s="18"/>
    </row>
    <row r="73" spans="1:24">
      <c r="D73" s="54" t="s">
        <v>55</v>
      </c>
      <c r="E73" t="s">
        <v>71</v>
      </c>
      <c r="F73" s="19"/>
      <c r="G73" s="18"/>
      <c r="H73" s="18"/>
      <c r="I73" s="89">
        <v>3.5999999999999997E-2</v>
      </c>
      <c r="J73" s="25" t="s">
        <v>70</v>
      </c>
      <c r="K73" s="22"/>
      <c r="L73" s="18"/>
      <c r="M73" s="18"/>
      <c r="N73" s="18"/>
      <c r="O73" s="18"/>
      <c r="P73" s="18"/>
      <c r="Q73" s="25"/>
      <c r="R73" s="22"/>
      <c r="S73" s="22"/>
      <c r="T73" s="18"/>
      <c r="U73" s="18"/>
      <c r="V73" s="18"/>
      <c r="W73" s="18"/>
      <c r="X73" s="18"/>
    </row>
    <row r="74" spans="1:24" ht="13.5" thickBot="1">
      <c r="A74" s="3"/>
      <c r="B74" s="3"/>
      <c r="C74" s="3"/>
      <c r="D74" s="3"/>
      <c r="E74" s="3"/>
      <c r="F74" s="1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25"/>
      <c r="W74" s="3"/>
      <c r="X74" s="3"/>
    </row>
    <row r="75" spans="1:24" ht="13.5" thickBot="1">
      <c r="A75" s="20" t="s">
        <v>19</v>
      </c>
      <c r="B75" s="21"/>
      <c r="C75" s="21"/>
      <c r="D75" s="21"/>
      <c r="E75" s="21"/>
      <c r="F75" s="6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</row>
    <row r="76" spans="1:24"/>
    <row r="77" spans="1:24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192"/>
  <sheetViews>
    <sheetView showGridLines="0" tabSelected="1" zoomScale="75" zoomScaleNormal="75" workbookViewId="0">
      <pane xSplit="8" ySplit="7" topLeftCell="I50" activePane="bottomRight" state="frozen"/>
      <selection pane="topRight" activeCell="I1" sqref="I1"/>
      <selection pane="bottomLeft" activeCell="A8" sqref="A8"/>
      <selection pane="bottomRight" activeCell="T92" sqref="T92"/>
    </sheetView>
  </sheetViews>
  <sheetFormatPr defaultColWidth="0" defaultRowHeight="12.75" zeroHeight="1"/>
  <cols>
    <col min="1" max="3" width="2.7109375" customWidth="1"/>
    <col min="4" max="4" width="7.5703125" customWidth="1"/>
    <col min="5" max="5" width="44.85546875" customWidth="1"/>
    <col min="6" max="6" width="17.7109375" style="57" bestFit="1" customWidth="1"/>
    <col min="7" max="8" width="2.7109375" customWidth="1"/>
    <col min="9" max="9" width="10" bestFit="1" customWidth="1"/>
    <col min="10" max="10" width="10" customWidth="1"/>
    <col min="11" max="11" width="10" bestFit="1" customWidth="1"/>
    <col min="12" max="16" width="10.5703125" customWidth="1"/>
    <col min="17" max="18" width="10.42578125" bestFit="1" customWidth="1"/>
    <col min="19" max="21" width="10.85546875" bestFit="1" customWidth="1"/>
    <col min="22" max="22" width="4.7109375" customWidth="1"/>
    <col min="23" max="23" width="10.85546875" bestFit="1" customWidth="1"/>
    <col min="24" max="24" width="4.7109375" customWidth="1"/>
    <col min="25" max="16384" width="9.140625" hidden="1"/>
  </cols>
  <sheetData>
    <row r="1" spans="1:24" s="2" customFormat="1" ht="33.75">
      <c r="A1" s="29"/>
      <c r="B1" s="29"/>
      <c r="C1" s="29"/>
      <c r="D1" s="29" t="s">
        <v>27</v>
      </c>
      <c r="E1" s="29"/>
      <c r="F1" s="56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75"/>
      <c r="X1" s="29"/>
    </row>
    <row r="2" spans="1:24" s="2" customFormat="1" ht="15">
      <c r="F2" s="19"/>
      <c r="G2" s="18"/>
      <c r="O2" s="18"/>
      <c r="P2" s="18"/>
      <c r="W2"/>
    </row>
    <row r="3" spans="1:24" s="18" customFormat="1">
      <c r="E3" s="18" t="s">
        <v>11</v>
      </c>
      <c r="F3" s="19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25"/>
      <c r="W3" s="5" t="s">
        <v>62</v>
      </c>
      <c r="X3" s="25"/>
    </row>
    <row r="4" spans="1:24" s="18" customFormat="1">
      <c r="A4" s="8">
        <v>1</v>
      </c>
      <c r="F4" s="19"/>
      <c r="V4" s="25"/>
      <c r="X4" s="25"/>
    </row>
    <row r="5" spans="1:24" s="18" customFormat="1">
      <c r="E5" s="28" t="s">
        <v>18</v>
      </c>
      <c r="F5" s="19"/>
      <c r="I5" s="27">
        <f t="shared" ref="I5:U5" si="1">Calendar.Years</f>
        <v>2012</v>
      </c>
      <c r="J5" s="27">
        <f t="shared" si="1"/>
        <v>2013</v>
      </c>
      <c r="K5" s="27">
        <f t="shared" si="1"/>
        <v>2014</v>
      </c>
      <c r="L5" s="27">
        <f t="shared" si="1"/>
        <v>2015</v>
      </c>
      <c r="M5" s="27">
        <f t="shared" si="1"/>
        <v>2016</v>
      </c>
      <c r="N5" s="27">
        <f t="shared" si="1"/>
        <v>2017</v>
      </c>
      <c r="O5" s="27">
        <f t="shared" si="1"/>
        <v>2018</v>
      </c>
      <c r="P5" s="27">
        <f t="shared" si="1"/>
        <v>2019</v>
      </c>
      <c r="Q5" s="27">
        <f t="shared" si="1"/>
        <v>2020</v>
      </c>
      <c r="R5" s="27">
        <f t="shared" si="1"/>
        <v>2021</v>
      </c>
      <c r="S5" s="27">
        <f t="shared" si="1"/>
        <v>2022</v>
      </c>
      <c r="T5" s="27">
        <f t="shared" si="1"/>
        <v>2023</v>
      </c>
      <c r="U5" s="27">
        <f t="shared" si="1"/>
        <v>2024</v>
      </c>
      <c r="V5" s="25"/>
      <c r="W5" s="27"/>
      <c r="X5" s="25"/>
    </row>
    <row r="6" spans="1:24" s="18" customFormat="1">
      <c r="E6" s="18" t="s">
        <v>12</v>
      </c>
      <c r="F6" s="19"/>
      <c r="K6" s="7"/>
      <c r="L6" s="8">
        <v>1</v>
      </c>
      <c r="M6" s="8">
        <v>2</v>
      </c>
      <c r="N6" s="8">
        <v>3</v>
      </c>
      <c r="O6" s="8">
        <v>4</v>
      </c>
      <c r="P6" s="8">
        <v>5</v>
      </c>
      <c r="Q6" s="8">
        <v>6</v>
      </c>
      <c r="R6" s="8">
        <v>7</v>
      </c>
      <c r="S6" s="8">
        <v>8</v>
      </c>
      <c r="T6" s="8">
        <v>9</v>
      </c>
      <c r="U6" s="8">
        <v>10</v>
      </c>
      <c r="W6" s="71" t="s">
        <v>63</v>
      </c>
    </row>
    <row r="7" spans="1:24"/>
    <row r="8" spans="1:24" s="12" customFormat="1" ht="15">
      <c r="A8" s="9"/>
      <c r="B8" s="13"/>
      <c r="C8" s="13"/>
      <c r="D8" s="32"/>
      <c r="E8" s="10" t="s">
        <v>43</v>
      </c>
      <c r="F8" s="58"/>
      <c r="G8" s="11"/>
      <c r="H8" s="11"/>
      <c r="I8" s="11"/>
      <c r="J8" s="11"/>
      <c r="K8" s="11"/>
      <c r="L8" s="23"/>
      <c r="M8" s="23"/>
      <c r="N8" s="23"/>
      <c r="O8" s="23"/>
      <c r="P8" s="23"/>
      <c r="Q8" s="23"/>
      <c r="R8" s="23"/>
      <c r="S8" s="23"/>
      <c r="T8" s="23"/>
      <c r="U8" s="23"/>
      <c r="V8" s="11"/>
      <c r="W8" s="23"/>
      <c r="X8" s="11"/>
    </row>
    <row r="9" spans="1:24" s="18" customFormat="1">
      <c r="D9" s="31"/>
      <c r="F9" s="19"/>
      <c r="L9" s="22"/>
      <c r="M9" s="22"/>
      <c r="N9" s="22"/>
      <c r="O9" s="22"/>
      <c r="P9" s="22"/>
      <c r="Q9" s="22"/>
      <c r="R9" s="22"/>
      <c r="S9" s="22"/>
      <c r="T9" s="22"/>
      <c r="U9" s="22"/>
      <c r="W9" s="22"/>
    </row>
    <row r="10" spans="1:24" s="18" customFormat="1">
      <c r="B10"/>
      <c r="C10"/>
      <c r="D10" s="49"/>
      <c r="E10" s="14" t="s">
        <v>77</v>
      </c>
      <c r="F10" s="19"/>
      <c r="L10" s="22"/>
      <c r="M10" s="22"/>
      <c r="N10" s="22"/>
      <c r="O10" s="22"/>
      <c r="P10" s="22"/>
      <c r="Q10" s="22"/>
      <c r="R10" s="22"/>
      <c r="S10" s="22"/>
      <c r="T10" s="22"/>
      <c r="U10" s="22"/>
      <c r="W10" s="22"/>
    </row>
    <row r="11" spans="1:24" s="18" customFormat="1">
      <c r="A11" s="8">
        <v>1</v>
      </c>
      <c r="B11"/>
      <c r="C11"/>
      <c r="D11" s="54" t="s">
        <v>49</v>
      </c>
      <c r="E11" s="45" t="str">
        <f t="shared" ref="E11:E16" si="2">INDEX(Customer.List,A11)</f>
        <v>Unmetered water-only customer</v>
      </c>
      <c r="F11" s="19"/>
      <c r="L11" s="43">
        <f t="shared" ref="L11:P16" si="3">INDEX(Actual.Customer.Numbers,$A11,L$6)-INDEX(Forecast.Customer.Numbers,$A11,L$6)</f>
        <v>6600</v>
      </c>
      <c r="M11" s="43">
        <f t="shared" si="3"/>
        <v>10294</v>
      </c>
      <c r="N11" s="43">
        <f t="shared" si="3"/>
        <v>13932</v>
      </c>
      <c r="O11" s="43">
        <f t="shared" si="3"/>
        <v>18290</v>
      </c>
      <c r="P11" s="43">
        <f t="shared" si="3"/>
        <v>21778.000000000015</v>
      </c>
    </row>
    <row r="12" spans="1:24" s="18" customFormat="1">
      <c r="A12" s="8">
        <v>2</v>
      </c>
      <c r="B12"/>
      <c r="C12"/>
      <c r="D12" s="54" t="s">
        <v>49</v>
      </c>
      <c r="E12" s="45" t="str">
        <f t="shared" si="2"/>
        <v>Unmetered wastewater-only customer</v>
      </c>
      <c r="F12" s="19"/>
      <c r="L12" s="43">
        <f t="shared" si="3"/>
        <v>2073</v>
      </c>
      <c r="M12" s="43">
        <f t="shared" si="3"/>
        <v>4245</v>
      </c>
      <c r="N12" s="43">
        <f t="shared" si="3"/>
        <v>9006.0000000000291</v>
      </c>
      <c r="O12" s="43">
        <f t="shared" si="3"/>
        <v>9176</v>
      </c>
      <c r="P12" s="43">
        <f t="shared" si="3"/>
        <v>10812</v>
      </c>
    </row>
    <row r="13" spans="1:24" s="18" customFormat="1">
      <c r="A13" s="8">
        <v>3</v>
      </c>
      <c r="B13"/>
      <c r="C13"/>
      <c r="D13" s="54" t="s">
        <v>49</v>
      </c>
      <c r="E13" s="45" t="str">
        <f t="shared" si="2"/>
        <v>Unmetered water and wastewater customer</v>
      </c>
      <c r="F13" s="19"/>
      <c r="L13" s="43">
        <f t="shared" si="3"/>
        <v>18290</v>
      </c>
      <c r="M13" s="43">
        <f t="shared" si="3"/>
        <v>29759</v>
      </c>
      <c r="N13" s="43">
        <f t="shared" si="3"/>
        <v>37759</v>
      </c>
      <c r="O13" s="43">
        <f t="shared" si="3"/>
        <v>50471</v>
      </c>
      <c r="P13" s="43">
        <f t="shared" si="3"/>
        <v>59138</v>
      </c>
    </row>
    <row r="14" spans="1:24" s="18" customFormat="1">
      <c r="A14" s="8">
        <v>4</v>
      </c>
      <c r="B14"/>
      <c r="C14"/>
      <c r="D14" s="54" t="s">
        <v>49</v>
      </c>
      <c r="E14" s="45" t="str">
        <f t="shared" si="2"/>
        <v>Metered water-only customer</v>
      </c>
      <c r="F14" s="19"/>
      <c r="L14" s="43">
        <f t="shared" si="3"/>
        <v>-10906</v>
      </c>
      <c r="M14" s="43">
        <f t="shared" si="3"/>
        <v>-16191</v>
      </c>
      <c r="N14" s="43">
        <f t="shared" si="3"/>
        <v>-21124</v>
      </c>
      <c r="O14" s="43">
        <f t="shared" si="3"/>
        <v>-24470</v>
      </c>
      <c r="P14" s="43">
        <f t="shared" si="3"/>
        <v>-30680.999999999913</v>
      </c>
    </row>
    <row r="15" spans="1:24" s="18" customFormat="1">
      <c r="A15" s="8">
        <v>5</v>
      </c>
      <c r="B15"/>
      <c r="C15"/>
      <c r="D15" s="54" t="s">
        <v>49</v>
      </c>
      <c r="E15" s="45" t="str">
        <f t="shared" si="2"/>
        <v>Metered wastewater-only customer</v>
      </c>
      <c r="F15" s="19"/>
      <c r="L15" s="43">
        <f t="shared" si="3"/>
        <v>-8382</v>
      </c>
      <c r="M15" s="43">
        <f t="shared" si="3"/>
        <v>-7829</v>
      </c>
      <c r="N15" s="43">
        <f t="shared" si="3"/>
        <v>-11338</v>
      </c>
      <c r="O15" s="43">
        <f t="shared" si="3"/>
        <v>-15410</v>
      </c>
      <c r="P15" s="43">
        <f t="shared" si="3"/>
        <v>-17340</v>
      </c>
    </row>
    <row r="16" spans="1:24" s="18" customFormat="1">
      <c r="A16" s="8">
        <v>6</v>
      </c>
      <c r="B16"/>
      <c r="C16"/>
      <c r="D16" s="54" t="s">
        <v>49</v>
      </c>
      <c r="E16" s="45" t="str">
        <f t="shared" si="2"/>
        <v>Meterered water and wastewater customer</v>
      </c>
      <c r="F16" s="19"/>
      <c r="L16" s="43">
        <f t="shared" si="3"/>
        <v>-36109</v>
      </c>
      <c r="M16" s="43">
        <f t="shared" si="3"/>
        <v>-42090</v>
      </c>
      <c r="N16" s="43">
        <f t="shared" si="3"/>
        <v>-57537</v>
      </c>
      <c r="O16" s="43">
        <f t="shared" si="3"/>
        <v>-60525</v>
      </c>
      <c r="P16" s="43">
        <f t="shared" si="3"/>
        <v>-64073</v>
      </c>
    </row>
    <row r="17" spans="1:24" s="18" customFormat="1">
      <c r="B17"/>
      <c r="C17"/>
      <c r="D17" s="33"/>
      <c r="E17" s="14" t="s">
        <v>22</v>
      </c>
      <c r="F17" s="19"/>
      <c r="L17" s="46">
        <f>SUM(L11:L16)</f>
        <v>-28434</v>
      </c>
      <c r="M17" s="46">
        <f t="shared" ref="M17:P17" si="4">SUM(M11:M16)</f>
        <v>-21812</v>
      </c>
      <c r="N17" s="46">
        <f t="shared" si="4"/>
        <v>-29301.999999999971</v>
      </c>
      <c r="O17" s="46">
        <f t="shared" si="4"/>
        <v>-22468</v>
      </c>
      <c r="P17" s="46">
        <f t="shared" si="4"/>
        <v>-20365.999999999898</v>
      </c>
      <c r="Q17" s="22"/>
      <c r="R17" s="22"/>
      <c r="S17" s="22"/>
      <c r="T17" s="22"/>
      <c r="U17" s="22"/>
      <c r="W17" s="22"/>
    </row>
    <row r="18" spans="1:24" s="18" customFormat="1">
      <c r="B18"/>
      <c r="C18"/>
      <c r="D18" s="31"/>
      <c r="E18" s="14"/>
      <c r="F18" s="19"/>
      <c r="L18" s="39"/>
      <c r="M18" s="39"/>
      <c r="N18" s="39"/>
      <c r="O18" s="39"/>
      <c r="P18" s="39"/>
      <c r="Q18" s="22"/>
      <c r="R18" s="22"/>
      <c r="S18" s="22"/>
      <c r="T18" s="22"/>
      <c r="U18" s="22"/>
      <c r="W18" s="22"/>
    </row>
    <row r="19" spans="1:24" s="3" customFormat="1">
      <c r="B19"/>
      <c r="C19"/>
      <c r="D19" s="49"/>
      <c r="E19" s="6" t="s">
        <v>78</v>
      </c>
      <c r="F19" s="19"/>
      <c r="L19" s="22"/>
      <c r="M19" s="22"/>
      <c r="N19" s="22"/>
      <c r="O19" s="22"/>
      <c r="P19" s="22"/>
      <c r="Q19" s="22"/>
      <c r="R19" s="22"/>
      <c r="S19" s="22"/>
      <c r="T19" s="22"/>
      <c r="U19" s="22"/>
      <c r="W19" s="22"/>
      <c r="X19" s="18"/>
    </row>
    <row r="20" spans="1:24" s="18" customFormat="1">
      <c r="A20" s="8">
        <v>1</v>
      </c>
      <c r="B20"/>
      <c r="C20"/>
      <c r="D20" s="54" t="s">
        <v>49</v>
      </c>
      <c r="E20" s="45" t="str">
        <f t="shared" ref="E20:E25" si="5">INDEX(Customer.List,A20)</f>
        <v>Unmetered water-only customer</v>
      </c>
      <c r="F20" s="19"/>
      <c r="L20" s="43">
        <f t="shared" ref="L20:P25" si="6">INDEX(Reforecast.Customer.Numbers,$A20,L$6)-INDEX(Forecast.Customer.Numbers,$A20,L$6)</f>
        <v>-1836</v>
      </c>
      <c r="M20" s="43">
        <f t="shared" si="6"/>
        <v>6099</v>
      </c>
      <c r="N20" s="43">
        <f t="shared" si="6"/>
        <v>3584</v>
      </c>
      <c r="O20" s="43">
        <f t="shared" si="6"/>
        <v>14632</v>
      </c>
      <c r="P20" s="43">
        <f t="shared" si="6"/>
        <v>16411</v>
      </c>
    </row>
    <row r="21" spans="1:24" s="18" customFormat="1">
      <c r="A21" s="8">
        <v>2</v>
      </c>
      <c r="B21"/>
      <c r="C21"/>
      <c r="D21" s="54" t="s">
        <v>49</v>
      </c>
      <c r="E21" s="45" t="str">
        <f t="shared" si="5"/>
        <v>Unmetered wastewater-only customer</v>
      </c>
      <c r="F21" s="19"/>
      <c r="L21" s="43">
        <f t="shared" si="6"/>
        <v>-10284.000000000029</v>
      </c>
      <c r="M21" s="43">
        <f t="shared" si="6"/>
        <v>-7311</v>
      </c>
      <c r="N21" s="43">
        <f t="shared" si="6"/>
        <v>-7854</v>
      </c>
      <c r="O21" s="43">
        <f t="shared" si="6"/>
        <v>3689</v>
      </c>
      <c r="P21" s="43">
        <f t="shared" si="6"/>
        <v>6483</v>
      </c>
    </row>
    <row r="22" spans="1:24" s="18" customFormat="1">
      <c r="A22" s="8">
        <v>3</v>
      </c>
      <c r="B22"/>
      <c r="C22"/>
      <c r="D22" s="54" t="s">
        <v>49</v>
      </c>
      <c r="E22" s="45" t="str">
        <f t="shared" si="5"/>
        <v>Unmetered water and wastewater customer</v>
      </c>
      <c r="F22" s="19"/>
      <c r="L22" s="43">
        <f t="shared" si="6"/>
        <v>11177</v>
      </c>
      <c r="M22" s="43">
        <f t="shared" si="6"/>
        <v>27277</v>
      </c>
      <c r="N22" s="43">
        <f t="shared" si="6"/>
        <v>28505</v>
      </c>
      <c r="O22" s="43">
        <f t="shared" si="6"/>
        <v>60510</v>
      </c>
      <c r="P22" s="43">
        <f t="shared" si="6"/>
        <v>63114</v>
      </c>
    </row>
    <row r="23" spans="1:24" s="18" customFormat="1">
      <c r="A23" s="8">
        <v>4</v>
      </c>
      <c r="B23"/>
      <c r="C23"/>
      <c r="D23" s="54" t="s">
        <v>49</v>
      </c>
      <c r="E23" s="45" t="str">
        <f t="shared" si="5"/>
        <v>Metered water-only customer</v>
      </c>
      <c r="F23" s="19"/>
      <c r="L23" s="43">
        <f t="shared" si="6"/>
        <v>-8880.0000000000146</v>
      </c>
      <c r="M23" s="43">
        <f t="shared" si="6"/>
        <v>-30166</v>
      </c>
      <c r="N23" s="43">
        <f t="shared" si="6"/>
        <v>-35084</v>
      </c>
      <c r="O23" s="43">
        <f t="shared" si="6"/>
        <v>-27122</v>
      </c>
      <c r="P23" s="43">
        <f t="shared" si="6"/>
        <v>-30257</v>
      </c>
    </row>
    <row r="24" spans="1:24" s="18" customFormat="1">
      <c r="A24" s="8">
        <v>5</v>
      </c>
      <c r="B24"/>
      <c r="C24"/>
      <c r="D24" s="54" t="s">
        <v>49</v>
      </c>
      <c r="E24" s="45" t="str">
        <f t="shared" si="5"/>
        <v>Metered wastewater-only customer</v>
      </c>
      <c r="F24" s="19"/>
      <c r="L24" s="43">
        <f t="shared" si="6"/>
        <v>-808</v>
      </c>
      <c r="M24" s="43">
        <f t="shared" si="6"/>
        <v>-13533</v>
      </c>
      <c r="N24" s="43">
        <f t="shared" si="6"/>
        <v>-18553</v>
      </c>
      <c r="O24" s="43">
        <f t="shared" si="6"/>
        <v>-14369</v>
      </c>
      <c r="P24" s="43">
        <f t="shared" si="6"/>
        <v>-15363</v>
      </c>
    </row>
    <row r="25" spans="1:24" s="18" customFormat="1">
      <c r="A25" s="8">
        <v>6</v>
      </c>
      <c r="B25"/>
      <c r="C25"/>
      <c r="D25" s="54" t="s">
        <v>49</v>
      </c>
      <c r="E25" s="45" t="str">
        <f t="shared" si="5"/>
        <v>Meterered water and wastewater customer</v>
      </c>
      <c r="F25" s="19"/>
      <c r="L25" s="43">
        <f t="shared" si="6"/>
        <v>-3640</v>
      </c>
      <c r="M25" s="43">
        <f t="shared" si="6"/>
        <v>-33938</v>
      </c>
      <c r="N25" s="43">
        <f t="shared" si="6"/>
        <v>-29979</v>
      </c>
      <c r="O25" s="43">
        <f t="shared" si="6"/>
        <v>-67458</v>
      </c>
      <c r="P25" s="43">
        <f t="shared" si="6"/>
        <v>-59525</v>
      </c>
    </row>
    <row r="26" spans="1:24" s="3" customFormat="1">
      <c r="B26"/>
      <c r="C26"/>
      <c r="D26" s="33"/>
      <c r="E26" s="6" t="s">
        <v>22</v>
      </c>
      <c r="F26" s="19"/>
      <c r="J26" s="18"/>
      <c r="L26" s="46">
        <f>SUM(L20:L25)</f>
        <v>-14271.000000000044</v>
      </c>
      <c r="M26" s="46">
        <f t="shared" ref="M26:P26" si="7">SUM(M20:M25)</f>
        <v>-51572</v>
      </c>
      <c r="N26" s="46">
        <f t="shared" si="7"/>
        <v>-59381</v>
      </c>
      <c r="O26" s="46">
        <f t="shared" si="7"/>
        <v>-30118</v>
      </c>
      <c r="P26" s="46">
        <f t="shared" si="7"/>
        <v>-19137</v>
      </c>
      <c r="Q26" s="22"/>
      <c r="R26" s="22"/>
      <c r="S26" s="22"/>
      <c r="T26" s="22"/>
      <c r="U26" s="22"/>
      <c r="W26" s="22"/>
      <c r="X26" s="18"/>
    </row>
    <row r="27" spans="1:24" s="18" customFormat="1">
      <c r="B27"/>
      <c r="C27"/>
      <c r="D27" s="31"/>
      <c r="E27" s="14"/>
      <c r="F27" s="19"/>
      <c r="L27" s="39"/>
      <c r="M27" s="39"/>
      <c r="N27" s="39"/>
      <c r="O27" s="39"/>
      <c r="P27" s="39"/>
      <c r="Q27" s="22"/>
      <c r="R27" s="22"/>
      <c r="S27" s="22"/>
      <c r="T27" s="22"/>
      <c r="U27" s="22"/>
      <c r="W27" s="22"/>
    </row>
    <row r="28" spans="1:24" s="18" customFormat="1">
      <c r="A28"/>
      <c r="B28"/>
      <c r="C28"/>
      <c r="D28" s="49"/>
      <c r="E28" s="14" t="s">
        <v>74</v>
      </c>
      <c r="F28" s="19"/>
      <c r="L28" s="42"/>
      <c r="M28" s="42"/>
      <c r="N28" s="42"/>
      <c r="O28" s="42"/>
      <c r="P28" s="42"/>
      <c r="Q28" s="37"/>
      <c r="R28" s="37"/>
      <c r="S28" s="37"/>
      <c r="T28" s="37"/>
      <c r="U28" s="37"/>
      <c r="W28" s="37"/>
    </row>
    <row r="29" spans="1:24" s="18" customFormat="1">
      <c r="A29" s="8">
        <v>1</v>
      </c>
      <c r="B29"/>
      <c r="C29"/>
      <c r="D29" s="54" t="s">
        <v>50</v>
      </c>
      <c r="E29" s="45" t="str">
        <f t="shared" ref="E29:E34" si="8">INDEX(Customer.List,A29)</f>
        <v>Unmetered water-only customer</v>
      </c>
      <c r="F29" s="59" t="s">
        <v>45</v>
      </c>
      <c r="L29" s="43">
        <f t="shared" ref="L29:P34" si="9">(L11-L20)*INDEX(Modification.Factor,$A29,L$6)/1000000</f>
        <v>0.18736355999999998</v>
      </c>
      <c r="M29" s="43">
        <f t="shared" si="9"/>
        <v>9.5897700000000002E-2</v>
      </c>
      <c r="N29" s="43">
        <f t="shared" si="9"/>
        <v>0.24100491999999998</v>
      </c>
      <c r="O29" s="43">
        <f t="shared" si="9"/>
        <v>8.603616E-2</v>
      </c>
      <c r="P29" s="43">
        <f t="shared" si="9"/>
        <v>0.12735891000000035</v>
      </c>
    </row>
    <row r="30" spans="1:24" s="18" customFormat="1">
      <c r="A30" s="8">
        <v>2</v>
      </c>
      <c r="B30"/>
      <c r="C30"/>
      <c r="D30" s="54" t="s">
        <v>50</v>
      </c>
      <c r="E30" s="45" t="str">
        <f t="shared" si="8"/>
        <v>Unmetered wastewater-only customer</v>
      </c>
      <c r="F30" s="59" t="s">
        <v>45</v>
      </c>
      <c r="L30" s="43">
        <f t="shared" si="9"/>
        <v>0.27444897000000068</v>
      </c>
      <c r="M30" s="43">
        <f t="shared" si="9"/>
        <v>0.26417015999999999</v>
      </c>
      <c r="N30" s="43">
        <f t="shared" si="9"/>
        <v>0.39266940000000067</v>
      </c>
      <c r="O30" s="43">
        <f t="shared" si="9"/>
        <v>0.12905423999999999</v>
      </c>
      <c r="P30" s="43">
        <f t="shared" si="9"/>
        <v>0.10272716999999999</v>
      </c>
    </row>
    <row r="31" spans="1:24" s="18" customFormat="1">
      <c r="A31" s="8">
        <v>3</v>
      </c>
      <c r="D31" s="54" t="s">
        <v>50</v>
      </c>
      <c r="E31" s="45" t="str">
        <f t="shared" si="8"/>
        <v>Unmetered water and wastewater customer</v>
      </c>
      <c r="F31" s="59" t="s">
        <v>45</v>
      </c>
      <c r="L31" s="43">
        <f t="shared" si="9"/>
        <v>0.20542344000000001</v>
      </c>
      <c r="M31" s="43">
        <f t="shared" si="9"/>
        <v>7.376503999999999E-2</v>
      </c>
      <c r="N31" s="43">
        <f t="shared" si="9"/>
        <v>0.28021111999999998</v>
      </c>
      <c r="O31" s="43">
        <f t="shared" si="9"/>
        <v>-0.30689222999999999</v>
      </c>
      <c r="P31" s="43">
        <f t="shared" si="9"/>
        <v>-0.12265960000000001</v>
      </c>
    </row>
    <row r="32" spans="1:24" s="18" customFormat="1">
      <c r="A32" s="8">
        <v>4</v>
      </c>
      <c r="D32" s="54" t="s">
        <v>50</v>
      </c>
      <c r="E32" s="45" t="str">
        <f t="shared" si="8"/>
        <v>Metered water-only customer</v>
      </c>
      <c r="F32" s="59" t="s">
        <v>45</v>
      </c>
      <c r="L32" s="43">
        <f t="shared" si="9"/>
        <v>-5.0670259999999641E-2</v>
      </c>
      <c r="M32" s="43">
        <f t="shared" si="9"/>
        <v>0.35859849999999999</v>
      </c>
      <c r="N32" s="43">
        <f t="shared" si="9"/>
        <v>0.36435600000000001</v>
      </c>
      <c r="O32" s="43">
        <f t="shared" si="9"/>
        <v>6.9827159999999985E-2</v>
      </c>
      <c r="P32" s="43">
        <f t="shared" si="9"/>
        <v>-1.1257199999997681E-2</v>
      </c>
    </row>
    <row r="33" spans="1:24" s="18" customFormat="1">
      <c r="A33" s="8">
        <v>5</v>
      </c>
      <c r="D33" s="54" t="s">
        <v>50</v>
      </c>
      <c r="E33" s="45" t="str">
        <f t="shared" si="8"/>
        <v>Metered wastewater-only customer</v>
      </c>
      <c r="F33" s="59" t="s">
        <v>45</v>
      </c>
      <c r="L33" s="43">
        <f t="shared" si="9"/>
        <v>-0.19510624000000001</v>
      </c>
      <c r="M33" s="43">
        <f t="shared" si="9"/>
        <v>0.15064264000000002</v>
      </c>
      <c r="N33" s="43">
        <f t="shared" si="9"/>
        <v>0.19365060000000001</v>
      </c>
      <c r="O33" s="43">
        <f t="shared" si="9"/>
        <v>-2.8190279999999998E-2</v>
      </c>
      <c r="P33" s="43">
        <f t="shared" si="9"/>
        <v>-5.3972099999999995E-2</v>
      </c>
    </row>
    <row r="34" spans="1:24" s="18" customFormat="1">
      <c r="A34" s="8">
        <v>6</v>
      </c>
      <c r="D34" s="54" t="s">
        <v>50</v>
      </c>
      <c r="E34" s="45" t="str">
        <f t="shared" si="8"/>
        <v>Meterered water and wastewater customer</v>
      </c>
      <c r="F34" s="59" t="s">
        <v>45</v>
      </c>
      <c r="L34" s="43">
        <f t="shared" si="9"/>
        <v>-1.0656325800000002</v>
      </c>
      <c r="M34" s="43">
        <f t="shared" si="9"/>
        <v>-0.27439631999999997</v>
      </c>
      <c r="N34" s="43">
        <f t="shared" si="9"/>
        <v>-0.94331033999999991</v>
      </c>
      <c r="O34" s="43">
        <f t="shared" si="9"/>
        <v>0.23939649000000002</v>
      </c>
      <c r="P34" s="43">
        <f t="shared" si="9"/>
        <v>-0.15831587999999999</v>
      </c>
    </row>
    <row r="35" spans="1:24" s="18" customFormat="1">
      <c r="D35" s="54" t="s">
        <v>50</v>
      </c>
      <c r="E35" s="14" t="s">
        <v>22</v>
      </c>
      <c r="F35" s="19"/>
      <c r="L35" s="46">
        <f>SUM(L29:L34)</f>
        <v>-0.64417310999999911</v>
      </c>
      <c r="M35" s="46">
        <f t="shared" ref="M35:P35" si="10">SUM(M29:M34)</f>
        <v>0.66867772000000003</v>
      </c>
      <c r="N35" s="46">
        <f t="shared" si="10"/>
        <v>0.52858170000000093</v>
      </c>
      <c r="O35" s="46">
        <f t="shared" si="10"/>
        <v>0.18923154</v>
      </c>
      <c r="P35" s="46">
        <f t="shared" si="10"/>
        <v>-0.11611869999999731</v>
      </c>
      <c r="Q35" s="22"/>
      <c r="R35" s="22"/>
      <c r="S35" s="22"/>
      <c r="T35" s="22"/>
      <c r="U35" s="22"/>
      <c r="W35" s="41">
        <f>SUM(L35:P35)</f>
        <v>0.62619915000000448</v>
      </c>
    </row>
    <row r="36" spans="1:24" s="3" customFormat="1">
      <c r="B36" s="18"/>
      <c r="D36" s="33"/>
      <c r="E36" s="15"/>
      <c r="F36" s="19"/>
      <c r="J36" s="18"/>
      <c r="L36" s="41"/>
      <c r="M36" s="41"/>
      <c r="N36" s="41"/>
      <c r="O36" s="41"/>
      <c r="P36" s="41"/>
      <c r="Q36" s="22"/>
      <c r="R36" s="22"/>
      <c r="S36" s="22"/>
      <c r="T36" s="22"/>
      <c r="U36" s="22"/>
      <c r="W36" s="22"/>
      <c r="X36" s="18"/>
    </row>
    <row r="37" spans="1:24" s="18" customFormat="1">
      <c r="D37" s="54" t="s">
        <v>50</v>
      </c>
      <c r="E37" s="14" t="s">
        <v>60</v>
      </c>
      <c r="F37" s="19"/>
      <c r="L37" s="41"/>
      <c r="M37" s="41"/>
      <c r="N37" s="41"/>
      <c r="O37" s="41"/>
      <c r="P37" s="76">
        <f>SUM(L35:P35)</f>
        <v>0.62619915000000448</v>
      </c>
      <c r="Q37" s="22"/>
      <c r="R37" s="22"/>
      <c r="S37" s="22"/>
      <c r="T37" s="22"/>
      <c r="U37" s="22"/>
      <c r="W37" s="22"/>
    </row>
    <row r="38" spans="1:24" s="18" customFormat="1">
      <c r="D38" s="33"/>
      <c r="E38" s="15"/>
      <c r="F38" s="19"/>
      <c r="L38" s="41"/>
      <c r="M38" s="41"/>
      <c r="N38" s="41"/>
      <c r="O38" s="41"/>
      <c r="P38" s="41"/>
      <c r="Q38" s="22"/>
      <c r="R38" s="22"/>
      <c r="S38" s="22"/>
      <c r="T38" s="22"/>
      <c r="U38" s="22"/>
      <c r="W38" s="22"/>
    </row>
    <row r="39" spans="1:24" s="3" customFormat="1">
      <c r="D39" s="49"/>
      <c r="E39" s="14" t="s">
        <v>47</v>
      </c>
      <c r="F39" s="19"/>
      <c r="J39" s="18"/>
      <c r="L39" s="77"/>
      <c r="M39" s="77"/>
      <c r="N39" s="77"/>
      <c r="O39" s="77"/>
      <c r="P39" s="77"/>
      <c r="Q39" s="22"/>
      <c r="R39" s="37"/>
      <c r="S39" s="37"/>
      <c r="T39" s="37"/>
      <c r="U39" s="37"/>
      <c r="W39" s="37"/>
      <c r="X39" s="18"/>
    </row>
    <row r="40" spans="1:24" s="18" customFormat="1">
      <c r="A40" s="8">
        <v>1</v>
      </c>
      <c r="D40" s="54" t="s">
        <v>50</v>
      </c>
      <c r="E40" s="45" t="str">
        <f t="shared" ref="E40:E45" si="11">INDEX(Customer.List,A40)</f>
        <v>Unmetered water-only customer</v>
      </c>
      <c r="F40" s="59" t="s">
        <v>45</v>
      </c>
      <c r="L40" s="43">
        <f t="shared" ref="L40:P45" si="12">INDEX(Reforecast.Customer.Numbers,$A20,L$6)*INDEX(Modification.Factor,$A29,L$6)/1000000</f>
        <v>2.1430206899999997</v>
      </c>
      <c r="M40" s="43">
        <f t="shared" si="12"/>
        <v>2.2175571600000001</v>
      </c>
      <c r="N40" s="43">
        <f t="shared" si="12"/>
        <v>2.0293042799999998</v>
      </c>
      <c r="O40" s="43">
        <f t="shared" si="12"/>
        <v>2.13992016</v>
      </c>
      <c r="P40" s="43">
        <f t="shared" si="12"/>
        <v>2.04358014</v>
      </c>
      <c r="Q40" s="22"/>
    </row>
    <row r="41" spans="1:24" s="18" customFormat="1">
      <c r="A41" s="8">
        <v>2</v>
      </c>
      <c r="D41" s="54" t="s">
        <v>50</v>
      </c>
      <c r="E41" s="45" t="str">
        <f t="shared" si="11"/>
        <v>Unmetered wastewater-only customer</v>
      </c>
      <c r="F41" s="59" t="s">
        <v>45</v>
      </c>
      <c r="L41" s="43">
        <f t="shared" si="12"/>
        <v>5.7664489300000001</v>
      </c>
      <c r="M41" s="43">
        <f t="shared" si="12"/>
        <v>5.7462496200000004</v>
      </c>
      <c r="N41" s="43">
        <f t="shared" si="12"/>
        <v>5.580470319999999</v>
      </c>
      <c r="O41" s="43">
        <f t="shared" si="12"/>
        <v>5.6447059199999998</v>
      </c>
      <c r="P41" s="43">
        <f t="shared" si="12"/>
        <v>5.4989766299999996</v>
      </c>
      <c r="Q41" s="22"/>
    </row>
    <row r="42" spans="1:24" s="18" customFormat="1">
      <c r="A42" s="8">
        <v>3</v>
      </c>
      <c r="D42" s="54" t="s">
        <v>50</v>
      </c>
      <c r="E42" s="45" t="str">
        <f t="shared" si="11"/>
        <v>Unmetered water and wastewater customer</v>
      </c>
      <c r="F42" s="59" t="s">
        <v>45</v>
      </c>
      <c r="L42" s="43">
        <f t="shared" si="12"/>
        <v>8.8960507999999994</v>
      </c>
      <c r="M42" s="43">
        <f t="shared" si="12"/>
        <v>8.682816879999999</v>
      </c>
      <c r="N42" s="43">
        <f t="shared" si="12"/>
        <v>7.9459262000000006</v>
      </c>
      <c r="O42" s="43">
        <f t="shared" si="12"/>
        <v>8.0827385700000001</v>
      </c>
      <c r="P42" s="43">
        <f t="shared" si="12"/>
        <v>7.4041542500000004</v>
      </c>
      <c r="Q42" s="22"/>
    </row>
    <row r="43" spans="1:24" s="18" customFormat="1">
      <c r="A43" s="8">
        <v>4</v>
      </c>
      <c r="D43" s="54" t="s">
        <v>50</v>
      </c>
      <c r="E43" s="45" t="str">
        <f t="shared" si="11"/>
        <v>Metered water-only customer</v>
      </c>
      <c r="F43" s="59" t="s">
        <v>45</v>
      </c>
      <c r="L43" s="43">
        <f t="shared" si="12"/>
        <v>3.2436469400000001</v>
      </c>
      <c r="M43" s="43">
        <f t="shared" si="12"/>
        <v>3.0147933999999998</v>
      </c>
      <c r="N43" s="43">
        <f t="shared" si="12"/>
        <v>3.1764744000000005</v>
      </c>
      <c r="O43" s="43">
        <f t="shared" si="12"/>
        <v>3.6519446699999998</v>
      </c>
      <c r="P43" s="43">
        <f t="shared" si="12"/>
        <v>3.8267046000000002</v>
      </c>
      <c r="Q43" s="22"/>
    </row>
    <row r="44" spans="1:24" s="18" customFormat="1">
      <c r="A44" s="8">
        <v>5</v>
      </c>
      <c r="D44" s="54" t="s">
        <v>50</v>
      </c>
      <c r="E44" s="45" t="str">
        <f t="shared" si="11"/>
        <v>Metered wastewater-only customer</v>
      </c>
      <c r="F44" s="59" t="s">
        <v>45</v>
      </c>
      <c r="L44" s="43">
        <f t="shared" si="12"/>
        <v>13.83693248</v>
      </c>
      <c r="M44" s="43">
        <f t="shared" si="12"/>
        <v>14.251311380000001</v>
      </c>
      <c r="N44" s="43">
        <f t="shared" si="12"/>
        <v>14.766401759999999</v>
      </c>
      <c r="O44" s="43">
        <f t="shared" si="12"/>
        <v>15.456072479999998</v>
      </c>
      <c r="P44" s="43">
        <f t="shared" si="12"/>
        <v>16.031624700000002</v>
      </c>
      <c r="Q44" s="22"/>
    </row>
    <row r="45" spans="1:24" s="18" customFormat="1">
      <c r="A45" s="8">
        <v>6</v>
      </c>
      <c r="D45" s="54" t="s">
        <v>50</v>
      </c>
      <c r="E45" s="45" t="str">
        <f t="shared" si="11"/>
        <v>Meterered water and wastewater customer</v>
      </c>
      <c r="F45" s="59" t="s">
        <v>45</v>
      </c>
      <c r="L45" s="43">
        <f t="shared" si="12"/>
        <v>46.402491359999999</v>
      </c>
      <c r="M45" s="43">
        <f t="shared" si="12"/>
        <v>48.163993019999992</v>
      </c>
      <c r="N45" s="43">
        <f t="shared" si="12"/>
        <v>50.736493289999991</v>
      </c>
      <c r="O45" s="43">
        <f t="shared" si="12"/>
        <v>51.525355230000002</v>
      </c>
      <c r="P45" s="43">
        <f t="shared" si="12"/>
        <v>53.797845510000002</v>
      </c>
      <c r="Q45" s="22"/>
    </row>
    <row r="46" spans="1:24" s="18" customFormat="1" ht="13.5" customHeight="1">
      <c r="D46" s="54" t="s">
        <v>50</v>
      </c>
      <c r="E46" s="14" t="s">
        <v>22</v>
      </c>
      <c r="F46" s="19"/>
      <c r="L46" s="46">
        <f>SUM(L40:L45)</f>
        <v>80.288591199999999</v>
      </c>
      <c r="M46" s="46">
        <f t="shared" ref="M46:P46" si="13">SUM(M40:M45)</f>
        <v>82.076721459999987</v>
      </c>
      <c r="N46" s="46">
        <f t="shared" si="13"/>
        <v>84.235070249999993</v>
      </c>
      <c r="O46" s="46">
        <f t="shared" si="13"/>
        <v>86.500737029999996</v>
      </c>
      <c r="P46" s="46">
        <f t="shared" si="13"/>
        <v>88.602885830000005</v>
      </c>
      <c r="Q46" s="22"/>
      <c r="R46" s="22"/>
      <c r="S46" s="22"/>
      <c r="T46" s="22"/>
      <c r="U46" s="22"/>
      <c r="W46" s="41">
        <f>SUM(L46:P46)</f>
        <v>421.70400576999992</v>
      </c>
    </row>
    <row r="47" spans="1:24" s="3" customFormat="1">
      <c r="D47" s="31"/>
      <c r="E47" s="14"/>
      <c r="F47" s="19"/>
      <c r="J47" s="18"/>
      <c r="L47" s="39"/>
      <c r="M47" s="39"/>
      <c r="N47" s="39"/>
      <c r="O47" s="39"/>
      <c r="P47" s="39"/>
      <c r="Q47" s="22"/>
      <c r="R47" s="22"/>
      <c r="S47" s="22"/>
      <c r="T47" s="22"/>
      <c r="U47" s="22"/>
      <c r="W47" s="22"/>
      <c r="X47" s="18"/>
    </row>
    <row r="48" spans="1:24" s="18" customFormat="1">
      <c r="D48" s="49"/>
      <c r="E48" s="14" t="s">
        <v>46</v>
      </c>
      <c r="F48" s="19"/>
      <c r="L48" s="42"/>
      <c r="M48" s="42"/>
      <c r="N48" s="42"/>
      <c r="O48" s="42"/>
      <c r="P48" s="42"/>
      <c r="Q48" s="22"/>
      <c r="R48" s="37"/>
      <c r="S48" s="37"/>
      <c r="T48" s="37"/>
      <c r="U48" s="37"/>
      <c r="W48" s="37"/>
    </row>
    <row r="49" spans="1:23" s="18" customFormat="1">
      <c r="A49" s="8">
        <v>1</v>
      </c>
      <c r="D49" s="54" t="s">
        <v>50</v>
      </c>
      <c r="E49" s="45" t="str">
        <f t="shared" ref="E49:E54" si="14">INDEX(Customer.List,A49)</f>
        <v>Unmetered water-only customer</v>
      </c>
      <c r="F49" s="59" t="s">
        <v>45</v>
      </c>
      <c r="L49" s="43">
        <f t="shared" ref="L49:P54" si="15">INDEX(Actual.Revenue.Collected.Net,$A49,L$6)</f>
        <v>1.731259260040767</v>
      </c>
      <c r="M49" s="43">
        <f t="shared" si="15"/>
        <v>1.6930906028644654</v>
      </c>
      <c r="N49" s="43">
        <f t="shared" si="15"/>
        <v>1.923</v>
      </c>
      <c r="O49" s="43">
        <f t="shared" si="15"/>
        <v>1.9139999999999999</v>
      </c>
      <c r="P49" s="43">
        <f t="shared" si="15"/>
        <v>1.9100238300000003</v>
      </c>
      <c r="Q49" s="22"/>
    </row>
    <row r="50" spans="1:23" s="18" customFormat="1">
      <c r="A50" s="8">
        <v>2</v>
      </c>
      <c r="D50" s="54" t="s">
        <v>50</v>
      </c>
      <c r="E50" s="45" t="str">
        <f t="shared" si="14"/>
        <v>Unmetered wastewater-only customer</v>
      </c>
      <c r="F50" s="59" t="s">
        <v>45</v>
      </c>
      <c r="L50" s="43">
        <f t="shared" si="15"/>
        <v>4.4878317600407671</v>
      </c>
      <c r="M50" s="43">
        <f t="shared" si="15"/>
        <v>4.4539134661640176</v>
      </c>
      <c r="N50" s="43">
        <f t="shared" si="15"/>
        <v>5.0730000000000004</v>
      </c>
      <c r="O50" s="43">
        <f t="shared" si="15"/>
        <v>4.9710000000000001</v>
      </c>
      <c r="P50" s="43">
        <f t="shared" si="15"/>
        <v>5.1255707800000003</v>
      </c>
      <c r="Q50" s="22"/>
    </row>
    <row r="51" spans="1:23" s="18" customFormat="1">
      <c r="A51" s="8">
        <v>3</v>
      </c>
      <c r="D51" s="54" t="s">
        <v>50</v>
      </c>
      <c r="E51" s="45" t="str">
        <f t="shared" si="14"/>
        <v>Unmetered water and wastewater customer</v>
      </c>
      <c r="F51" s="59" t="s">
        <v>45</v>
      </c>
      <c r="L51" s="43">
        <f t="shared" si="15"/>
        <v>10.399890479918465</v>
      </c>
      <c r="M51" s="43">
        <f t="shared" si="15"/>
        <v>9.9203984009715143</v>
      </c>
      <c r="N51" s="43">
        <f t="shared" si="15"/>
        <v>10.734</v>
      </c>
      <c r="O51" s="43">
        <f t="shared" si="15"/>
        <v>10.294</v>
      </c>
      <c r="P51" s="43">
        <f t="shared" si="15"/>
        <v>10.052947167999999</v>
      </c>
      <c r="Q51" s="22"/>
    </row>
    <row r="52" spans="1:23" s="18" customFormat="1">
      <c r="A52" s="8">
        <v>4</v>
      </c>
      <c r="D52" s="54" t="s">
        <v>50</v>
      </c>
      <c r="E52" s="45" t="str">
        <f t="shared" si="14"/>
        <v>Metered water-only customer</v>
      </c>
      <c r="F52" s="59" t="s">
        <v>45</v>
      </c>
      <c r="L52" s="43">
        <f t="shared" si="15"/>
        <v>2.4947805366555258</v>
      </c>
      <c r="M52" s="43">
        <f t="shared" si="15"/>
        <v>2.8208772186049593</v>
      </c>
      <c r="N52" s="43">
        <f t="shared" si="15"/>
        <v>3.01</v>
      </c>
      <c r="O52" s="43">
        <f t="shared" si="15"/>
        <v>2.9369999999999998</v>
      </c>
      <c r="P52" s="43">
        <f t="shared" si="15"/>
        <v>2.7065964720000015</v>
      </c>
      <c r="Q52" s="22"/>
    </row>
    <row r="53" spans="1:23" s="18" customFormat="1">
      <c r="A53" s="8">
        <v>5</v>
      </c>
      <c r="D53" s="54" t="s">
        <v>50</v>
      </c>
      <c r="E53" s="45" t="str">
        <f t="shared" si="14"/>
        <v>Metered wastewater-only customer</v>
      </c>
      <c r="F53" s="59" t="s">
        <v>45</v>
      </c>
      <c r="L53" s="43">
        <f t="shared" si="15"/>
        <v>10.313693876318652</v>
      </c>
      <c r="M53" s="43">
        <f t="shared" si="15"/>
        <v>11.671101648262322</v>
      </c>
      <c r="N53" s="43">
        <f t="shared" si="15"/>
        <v>12.583</v>
      </c>
      <c r="O53" s="43">
        <f t="shared" si="15"/>
        <v>11.659000000000001</v>
      </c>
      <c r="P53" s="43">
        <f t="shared" si="15"/>
        <v>10.867730077999999</v>
      </c>
      <c r="Q53" s="22"/>
    </row>
    <row r="54" spans="1:23" s="18" customFormat="1">
      <c r="A54" s="8">
        <v>6</v>
      </c>
      <c r="D54" s="54" t="s">
        <v>50</v>
      </c>
      <c r="E54" s="45" t="str">
        <f t="shared" si="14"/>
        <v>Meterered water and wastewater customer</v>
      </c>
      <c r="F54" s="59" t="s">
        <v>45</v>
      </c>
      <c r="L54" s="43">
        <f t="shared" si="15"/>
        <v>48.788615765052725</v>
      </c>
      <c r="M54" s="43">
        <f t="shared" si="15"/>
        <v>55.632662678162831</v>
      </c>
      <c r="N54" s="43">
        <f t="shared" si="15"/>
        <v>56.963999999999999</v>
      </c>
      <c r="O54" s="43">
        <f t="shared" si="15"/>
        <v>53.433</v>
      </c>
      <c r="P54" s="43">
        <f t="shared" si="15"/>
        <v>57.633602046</v>
      </c>
      <c r="Q54" s="22"/>
    </row>
    <row r="55" spans="1:23" s="18" customFormat="1">
      <c r="D55" s="54" t="s">
        <v>50</v>
      </c>
      <c r="E55" s="14" t="s">
        <v>22</v>
      </c>
      <c r="F55" s="19"/>
      <c r="L55" s="46">
        <f>SUM(L49:L54)</f>
        <v>78.216071678026907</v>
      </c>
      <c r="M55" s="46">
        <f t="shared" ref="M55:P55" si="16">SUM(M49:M54)</f>
        <v>86.192044015030106</v>
      </c>
      <c r="N55" s="46">
        <f t="shared" si="16"/>
        <v>90.287000000000006</v>
      </c>
      <c r="O55" s="46">
        <f t="shared" si="16"/>
        <v>85.207999999999998</v>
      </c>
      <c r="P55" s="46">
        <f t="shared" si="16"/>
        <v>88.296470373999995</v>
      </c>
      <c r="Q55" s="22"/>
      <c r="R55" s="22"/>
      <c r="S55" s="22"/>
      <c r="T55" s="22"/>
      <c r="U55" s="22"/>
      <c r="W55" s="22"/>
    </row>
    <row r="56" spans="1:23" s="18" customFormat="1">
      <c r="D56" s="31"/>
      <c r="E56" s="14"/>
      <c r="F56" s="19"/>
      <c r="L56" s="39"/>
      <c r="M56" s="39"/>
      <c r="N56" s="39"/>
      <c r="O56" s="39"/>
      <c r="P56" s="39"/>
      <c r="Q56" s="22"/>
      <c r="R56" s="22"/>
      <c r="S56" s="22"/>
      <c r="T56" s="22"/>
      <c r="U56" s="22"/>
      <c r="W56" s="22"/>
    </row>
    <row r="57" spans="1:23" s="18" customFormat="1">
      <c r="D57" s="49"/>
      <c r="E57" s="14" t="s">
        <v>79</v>
      </c>
      <c r="F57" s="19"/>
      <c r="L57" s="42"/>
      <c r="M57" s="42"/>
      <c r="N57" s="42"/>
      <c r="O57" s="42"/>
      <c r="P57" s="42"/>
      <c r="Q57" s="37"/>
      <c r="R57" s="37"/>
      <c r="S57" s="37"/>
      <c r="T57" s="37"/>
      <c r="U57" s="37"/>
      <c r="W57" s="37"/>
    </row>
    <row r="58" spans="1:23" s="18" customFormat="1">
      <c r="A58" s="8">
        <v>1</v>
      </c>
      <c r="D58" s="54" t="s">
        <v>50</v>
      </c>
      <c r="E58" s="45" t="str">
        <f t="shared" ref="E58:E63" si="17">INDEX(Customer.List,A58)</f>
        <v>Unmetered water-only customer</v>
      </c>
      <c r="F58" s="59" t="s">
        <v>45</v>
      </c>
      <c r="L58" s="43">
        <f t="shared" ref="L58:P63" si="18">L40-L49</f>
        <v>0.41176142995923271</v>
      </c>
      <c r="M58" s="43">
        <f t="shared" si="18"/>
        <v>0.52446655713553469</v>
      </c>
      <c r="N58" s="43">
        <f t="shared" si="18"/>
        <v>0.10630427999999981</v>
      </c>
      <c r="O58" s="43">
        <f t="shared" si="18"/>
        <v>0.22592016000000004</v>
      </c>
      <c r="P58" s="43">
        <f t="shared" si="18"/>
        <v>0.13355630999999968</v>
      </c>
    </row>
    <row r="59" spans="1:23" s="18" customFormat="1">
      <c r="A59" s="8">
        <v>2</v>
      </c>
      <c r="D59" s="54" t="s">
        <v>50</v>
      </c>
      <c r="E59" s="45" t="str">
        <f t="shared" si="17"/>
        <v>Unmetered wastewater-only customer</v>
      </c>
      <c r="F59" s="59" t="s">
        <v>45</v>
      </c>
      <c r="L59" s="43">
        <f t="shared" si="18"/>
        <v>1.278617169959233</v>
      </c>
      <c r="M59" s="43">
        <f t="shared" si="18"/>
        <v>1.2923361538359828</v>
      </c>
      <c r="N59" s="43">
        <f t="shared" si="18"/>
        <v>0.50747031999999859</v>
      </c>
      <c r="O59" s="43">
        <f t="shared" si="18"/>
        <v>0.67370591999999974</v>
      </c>
      <c r="P59" s="43">
        <f t="shared" si="18"/>
        <v>0.37340584999999926</v>
      </c>
    </row>
    <row r="60" spans="1:23" s="18" customFormat="1">
      <c r="A60" s="8">
        <v>3</v>
      </c>
      <c r="D60" s="54" t="s">
        <v>50</v>
      </c>
      <c r="E60" s="45" t="str">
        <f t="shared" si="17"/>
        <v>Unmetered water and wastewater customer</v>
      </c>
      <c r="F60" s="59" t="s">
        <v>45</v>
      </c>
      <c r="L60" s="43">
        <f t="shared" si="18"/>
        <v>-1.5038396799184657</v>
      </c>
      <c r="M60" s="43">
        <f t="shared" si="18"/>
        <v>-1.2375815209715153</v>
      </c>
      <c r="N60" s="43">
        <f t="shared" si="18"/>
        <v>-2.7880737999999994</v>
      </c>
      <c r="O60" s="43">
        <f t="shared" si="18"/>
        <v>-2.2112614300000004</v>
      </c>
      <c r="P60" s="43">
        <f t="shared" si="18"/>
        <v>-2.6487929179999989</v>
      </c>
      <c r="Q60" s="22"/>
    </row>
    <row r="61" spans="1:23" s="18" customFormat="1">
      <c r="A61" s="8">
        <v>4</v>
      </c>
      <c r="D61" s="54" t="s">
        <v>50</v>
      </c>
      <c r="E61" s="45" t="str">
        <f t="shared" si="17"/>
        <v>Metered water-only customer</v>
      </c>
      <c r="F61" s="59" t="s">
        <v>45</v>
      </c>
      <c r="L61" s="43">
        <f t="shared" si="18"/>
        <v>0.7488664033444743</v>
      </c>
      <c r="M61" s="43">
        <f t="shared" si="18"/>
        <v>0.19391618139504052</v>
      </c>
      <c r="N61" s="43">
        <f t="shared" si="18"/>
        <v>0.16647440000000069</v>
      </c>
      <c r="O61" s="43">
        <f t="shared" si="18"/>
        <v>0.71494466999999995</v>
      </c>
      <c r="P61" s="43">
        <f t="shared" si="18"/>
        <v>1.1201081279999987</v>
      </c>
    </row>
    <row r="62" spans="1:23" s="18" customFormat="1">
      <c r="A62" s="8">
        <v>5</v>
      </c>
      <c r="D62" s="54" t="s">
        <v>50</v>
      </c>
      <c r="E62" s="45" t="str">
        <f t="shared" si="17"/>
        <v>Metered wastewater-only customer</v>
      </c>
      <c r="F62" s="59" t="s">
        <v>45</v>
      </c>
      <c r="L62" s="43">
        <f t="shared" si="18"/>
        <v>3.5232386036813477</v>
      </c>
      <c r="M62" s="43">
        <f t="shared" si="18"/>
        <v>2.5802097317376784</v>
      </c>
      <c r="N62" s="43">
        <f t="shared" si="18"/>
        <v>2.1834017599999989</v>
      </c>
      <c r="O62" s="43">
        <f t="shared" si="18"/>
        <v>3.7970724799999971</v>
      </c>
      <c r="P62" s="43">
        <f t="shared" si="18"/>
        <v>5.1638946220000026</v>
      </c>
    </row>
    <row r="63" spans="1:23" s="18" customFormat="1">
      <c r="A63" s="8">
        <v>6</v>
      </c>
      <c r="D63" s="54" t="s">
        <v>50</v>
      </c>
      <c r="E63" s="45" t="str">
        <f t="shared" si="17"/>
        <v>Meterered water and wastewater customer</v>
      </c>
      <c r="F63" s="59" t="s">
        <v>45</v>
      </c>
      <c r="L63" s="43">
        <f t="shared" si="18"/>
        <v>-2.3861244050527262</v>
      </c>
      <c r="M63" s="43">
        <f t="shared" si="18"/>
        <v>-7.4686696581628382</v>
      </c>
      <c r="N63" s="43">
        <f t="shared" si="18"/>
        <v>-6.2275067100000072</v>
      </c>
      <c r="O63" s="43">
        <f t="shared" si="18"/>
        <v>-1.9076447699999974</v>
      </c>
      <c r="P63" s="43">
        <f t="shared" si="18"/>
        <v>-3.8357565359999981</v>
      </c>
      <c r="Q63" s="22"/>
    </row>
    <row r="64" spans="1:23" s="18" customFormat="1">
      <c r="D64" s="54" t="s">
        <v>50</v>
      </c>
      <c r="E64" s="14" t="s">
        <v>22</v>
      </c>
      <c r="F64" s="19"/>
      <c r="L64" s="46">
        <f>SUM(L58:L63)</f>
        <v>2.0725195219730956</v>
      </c>
      <c r="M64" s="46">
        <f t="shared" ref="M64:P64" si="19">SUM(M58:M63)</f>
        <v>-4.1153225550301169</v>
      </c>
      <c r="N64" s="46">
        <f t="shared" si="19"/>
        <v>-6.0519297500000082</v>
      </c>
      <c r="O64" s="46">
        <f t="shared" si="19"/>
        <v>1.2927370299999987</v>
      </c>
      <c r="P64" s="46">
        <f t="shared" si="19"/>
        <v>0.30641545600000342</v>
      </c>
      <c r="R64" s="22"/>
      <c r="S64" s="22"/>
      <c r="T64" s="22"/>
      <c r="U64" s="22"/>
      <c r="W64" s="22"/>
    </row>
    <row r="65" spans="1:23" s="18" customFormat="1">
      <c r="D65" s="33"/>
      <c r="E65" s="14"/>
      <c r="F65" s="19"/>
      <c r="L65" s="51"/>
      <c r="M65" s="51"/>
      <c r="N65" s="51"/>
      <c r="O65" s="51"/>
      <c r="P65" s="52"/>
      <c r="R65" s="22"/>
      <c r="S65" s="22"/>
      <c r="T65" s="22"/>
      <c r="U65" s="22"/>
      <c r="W65" s="22"/>
    </row>
    <row r="66" spans="1:23" s="18" customFormat="1">
      <c r="D66" s="54" t="s">
        <v>50</v>
      </c>
      <c r="E66" s="14" t="s">
        <v>80</v>
      </c>
      <c r="F66" s="19"/>
      <c r="L66" s="39"/>
      <c r="M66" s="39"/>
      <c r="N66" s="39"/>
      <c r="O66" s="39"/>
      <c r="P66" s="53">
        <f>SUM(L64:P64)</f>
        <v>-6.4955802970570273</v>
      </c>
      <c r="R66" s="22"/>
      <c r="S66" s="22"/>
      <c r="T66" s="22"/>
      <c r="U66" s="22"/>
      <c r="W66" s="22"/>
    </row>
    <row r="67" spans="1:23" s="18" customFormat="1">
      <c r="D67" s="31"/>
      <c r="E67" s="14"/>
      <c r="F67" s="19"/>
      <c r="L67" s="39"/>
      <c r="M67" s="39"/>
      <c r="N67" s="39"/>
      <c r="O67" s="39"/>
      <c r="P67" s="50"/>
      <c r="R67" s="22"/>
      <c r="S67" s="22"/>
      <c r="T67" s="22"/>
      <c r="U67" s="22"/>
      <c r="W67" s="22"/>
    </row>
    <row r="68" spans="1:23" s="18" customFormat="1">
      <c r="D68" s="49"/>
      <c r="E68" s="14" t="s">
        <v>42</v>
      </c>
      <c r="F68" s="19"/>
      <c r="L68" s="42"/>
      <c r="M68" s="42"/>
      <c r="N68" s="42"/>
      <c r="O68" s="42"/>
      <c r="P68" s="42"/>
      <c r="R68" s="37"/>
      <c r="S68" s="37"/>
      <c r="T68" s="37"/>
      <c r="U68" s="37"/>
      <c r="W68" s="37"/>
    </row>
    <row r="69" spans="1:23" s="18" customFormat="1">
      <c r="A69" s="8">
        <v>1</v>
      </c>
      <c r="D69" s="54" t="s">
        <v>50</v>
      </c>
      <c r="E69" s="45" t="str">
        <f t="shared" ref="E69:E74" si="20">INDEX(Customer.List,A69)</f>
        <v>Unmetered water-only customer</v>
      </c>
      <c r="F69" s="59" t="s">
        <v>45</v>
      </c>
      <c r="L69" s="43">
        <f>SUM(L29,L58)</f>
        <v>0.59912498995923269</v>
      </c>
      <c r="M69" s="43">
        <f t="shared" ref="L69:P74" si="21">SUM(M29,M58)</f>
        <v>0.62036425713553467</v>
      </c>
      <c r="N69" s="43">
        <f t="shared" si="21"/>
        <v>0.34730919999999976</v>
      </c>
      <c r="O69" s="43">
        <f t="shared" si="21"/>
        <v>0.31195632000000006</v>
      </c>
      <c r="P69" s="43">
        <f t="shared" si="21"/>
        <v>0.26091522</v>
      </c>
    </row>
    <row r="70" spans="1:23" s="18" customFormat="1">
      <c r="A70" s="8">
        <v>2</v>
      </c>
      <c r="D70" s="54" t="s">
        <v>50</v>
      </c>
      <c r="E70" s="45" t="str">
        <f t="shared" si="20"/>
        <v>Unmetered wastewater-only customer</v>
      </c>
      <c r="F70" s="59" t="s">
        <v>45</v>
      </c>
      <c r="L70" s="43">
        <f t="shared" si="21"/>
        <v>1.5530661399592338</v>
      </c>
      <c r="M70" s="43">
        <f t="shared" si="21"/>
        <v>1.5565063138359827</v>
      </c>
      <c r="N70" s="43">
        <f t="shared" si="21"/>
        <v>0.9001397199999992</v>
      </c>
      <c r="O70" s="43">
        <f t="shared" si="21"/>
        <v>0.80276015999999972</v>
      </c>
      <c r="P70" s="43">
        <f t="shared" si="21"/>
        <v>0.47613301999999924</v>
      </c>
    </row>
    <row r="71" spans="1:23" s="18" customFormat="1">
      <c r="A71" s="8">
        <v>3</v>
      </c>
      <c r="D71" s="54" t="s">
        <v>50</v>
      </c>
      <c r="E71" s="45" t="str">
        <f t="shared" si="20"/>
        <v>Unmetered water and wastewater customer</v>
      </c>
      <c r="F71" s="59" t="s">
        <v>45</v>
      </c>
      <c r="L71" s="43">
        <f t="shared" si="21"/>
        <v>-1.2984162399184656</v>
      </c>
      <c r="M71" s="43">
        <f t="shared" si="21"/>
        <v>-1.1638164809715152</v>
      </c>
      <c r="N71" s="43">
        <f t="shared" si="21"/>
        <v>-2.5078626799999992</v>
      </c>
      <c r="O71" s="43">
        <f t="shared" si="21"/>
        <v>-2.5181536600000003</v>
      </c>
      <c r="P71" s="43">
        <f t="shared" si="21"/>
        <v>-2.7714525179999989</v>
      </c>
    </row>
    <row r="72" spans="1:23" s="18" customFormat="1">
      <c r="A72" s="8">
        <v>4</v>
      </c>
      <c r="D72" s="54" t="s">
        <v>50</v>
      </c>
      <c r="E72" s="45" t="str">
        <f t="shared" si="20"/>
        <v>Metered water-only customer</v>
      </c>
      <c r="F72" s="59" t="s">
        <v>45</v>
      </c>
      <c r="L72" s="43">
        <f t="shared" si="21"/>
        <v>0.69819614334447466</v>
      </c>
      <c r="M72" s="43">
        <f t="shared" si="21"/>
        <v>0.55251468139504056</v>
      </c>
      <c r="N72" s="43">
        <f t="shared" si="21"/>
        <v>0.5308304000000007</v>
      </c>
      <c r="O72" s="43">
        <f t="shared" si="21"/>
        <v>0.78477182999999995</v>
      </c>
      <c r="P72" s="43">
        <f t="shared" si="21"/>
        <v>1.108850928000001</v>
      </c>
      <c r="U72" s="30"/>
      <c r="W72" s="30"/>
    </row>
    <row r="73" spans="1:23" s="18" customFormat="1">
      <c r="A73" s="8">
        <v>5</v>
      </c>
      <c r="D73" s="54" t="s">
        <v>50</v>
      </c>
      <c r="E73" s="45" t="str">
        <f t="shared" si="20"/>
        <v>Metered wastewater-only customer</v>
      </c>
      <c r="F73" s="59" t="s">
        <v>45</v>
      </c>
      <c r="L73" s="43">
        <f t="shared" si="21"/>
        <v>3.3281323636813478</v>
      </c>
      <c r="M73" s="43">
        <f t="shared" si="21"/>
        <v>2.7308523717376785</v>
      </c>
      <c r="N73" s="43">
        <f t="shared" si="21"/>
        <v>2.3770523599999986</v>
      </c>
      <c r="O73" s="43">
        <f t="shared" si="21"/>
        <v>3.7688821999999971</v>
      </c>
      <c r="P73" s="43">
        <f t="shared" si="21"/>
        <v>5.1099225220000024</v>
      </c>
    </row>
    <row r="74" spans="1:23" s="18" customFormat="1">
      <c r="A74" s="8">
        <v>6</v>
      </c>
      <c r="D74" s="54" t="s">
        <v>50</v>
      </c>
      <c r="E74" s="45" t="str">
        <f t="shared" si="20"/>
        <v>Meterered water and wastewater customer</v>
      </c>
      <c r="F74" s="59" t="s">
        <v>45</v>
      </c>
      <c r="L74" s="43">
        <f t="shared" si="21"/>
        <v>-3.4517569850527261</v>
      </c>
      <c r="M74" s="43">
        <f t="shared" si="21"/>
        <v>-7.7430659781628384</v>
      </c>
      <c r="N74" s="43">
        <f t="shared" si="21"/>
        <v>-7.1708170500000072</v>
      </c>
      <c r="O74" s="43">
        <f t="shared" si="21"/>
        <v>-1.6682482799999974</v>
      </c>
      <c r="P74" s="43">
        <f t="shared" si="21"/>
        <v>-3.9940724159999981</v>
      </c>
    </row>
    <row r="75" spans="1:23" s="18" customFormat="1">
      <c r="D75" s="54" t="s">
        <v>50</v>
      </c>
      <c r="E75" s="14" t="s">
        <v>22</v>
      </c>
      <c r="F75" s="19"/>
      <c r="L75" s="46">
        <f>SUM(L69:L74)</f>
        <v>1.4283464119730978</v>
      </c>
      <c r="M75" s="46">
        <f t="shared" ref="M75:P75" si="22">SUM(M69:M74)</f>
        <v>-3.4466448350301171</v>
      </c>
      <c r="N75" s="46">
        <f t="shared" si="22"/>
        <v>-5.5233480500000081</v>
      </c>
      <c r="O75" s="46">
        <f t="shared" si="22"/>
        <v>1.4819685699999992</v>
      </c>
      <c r="P75" s="46">
        <f t="shared" si="22"/>
        <v>0.19029675600000573</v>
      </c>
      <c r="R75" s="22"/>
      <c r="S75" s="22"/>
      <c r="T75" s="22"/>
      <c r="U75" s="22"/>
      <c r="W75" s="22"/>
    </row>
    <row r="76" spans="1:23" s="18" customFormat="1">
      <c r="D76" s="31"/>
      <c r="E76" s="14"/>
      <c r="F76" s="19"/>
      <c r="L76" s="39"/>
      <c r="M76" s="39"/>
      <c r="N76" s="39"/>
      <c r="O76" s="39"/>
      <c r="P76" s="39"/>
      <c r="Q76" s="22"/>
      <c r="R76" s="22"/>
      <c r="S76" s="22"/>
      <c r="T76" s="22"/>
      <c r="U76" s="22"/>
      <c r="W76" s="22"/>
    </row>
    <row r="77" spans="1:23" s="18" customFormat="1">
      <c r="D77" s="54" t="s">
        <v>50</v>
      </c>
      <c r="E77" s="14" t="s">
        <v>48</v>
      </c>
      <c r="F77" s="19"/>
      <c r="L77" s="39"/>
      <c r="M77" s="39"/>
      <c r="N77" s="39"/>
      <c r="O77" s="39"/>
      <c r="P77" s="53">
        <f>SUM(L75:P75)</f>
        <v>-5.8693811470570223</v>
      </c>
      <c r="Q77" s="22"/>
      <c r="R77" s="22"/>
      <c r="S77" s="22"/>
      <c r="T77" s="22"/>
      <c r="U77" s="22"/>
      <c r="W77" s="22"/>
    </row>
    <row r="78" spans="1:23" s="18" customFormat="1">
      <c r="D78" s="31"/>
      <c r="E78" s="14"/>
      <c r="F78" s="19"/>
      <c r="L78" s="39"/>
      <c r="M78" s="39"/>
      <c r="N78" s="39"/>
      <c r="O78" s="39"/>
      <c r="P78" s="63"/>
      <c r="Q78" s="22"/>
      <c r="R78" s="22"/>
      <c r="S78" s="22"/>
      <c r="T78" s="22"/>
      <c r="U78" s="22"/>
      <c r="W78" s="22"/>
    </row>
    <row r="79" spans="1:23" s="18" customFormat="1">
      <c r="D79" s="31"/>
      <c r="E79" s="14" t="s">
        <v>51</v>
      </c>
      <c r="F79" s="19"/>
      <c r="L79" s="39"/>
      <c r="M79" s="39"/>
      <c r="N79" s="39"/>
      <c r="O79" s="39"/>
      <c r="P79" s="63"/>
      <c r="Q79" s="22"/>
      <c r="R79" s="22"/>
      <c r="S79" s="22"/>
      <c r="T79" s="22"/>
      <c r="U79" s="22"/>
      <c r="W79" s="22"/>
    </row>
    <row r="80" spans="1:23" s="18" customFormat="1">
      <c r="A80" s="79"/>
      <c r="B80" s="79"/>
      <c r="C80" s="79"/>
      <c r="D80" s="54" t="s">
        <v>50</v>
      </c>
      <c r="E80" s="66" t="s">
        <v>58</v>
      </c>
      <c r="F80" s="19" t="s">
        <v>45</v>
      </c>
      <c r="G80" s="66"/>
      <c r="H80" s="66"/>
      <c r="I80" s="66"/>
      <c r="J80" s="66"/>
      <c r="K80" s="68"/>
      <c r="L80" s="73">
        <f>0-L64</f>
        <v>-2.0725195219730956</v>
      </c>
      <c r="M80" s="73">
        <f t="shared" ref="M80:P80" si="23">0-M64</f>
        <v>4.1153225550301169</v>
      </c>
      <c r="N80" s="73">
        <f t="shared" si="23"/>
        <v>6.0519297500000082</v>
      </c>
      <c r="O80" s="73">
        <f t="shared" si="23"/>
        <v>-1.2927370299999987</v>
      </c>
      <c r="P80" s="73">
        <f t="shared" si="23"/>
        <v>-0.30641545600000342</v>
      </c>
      <c r="Q80" s="70"/>
      <c r="R80" s="22"/>
      <c r="S80" s="22"/>
      <c r="T80" s="22"/>
      <c r="U80" s="22"/>
      <c r="W80" s="41">
        <f>SUM(L80:P80)</f>
        <v>6.4955802970570273</v>
      </c>
    </row>
    <row r="81" spans="1:24" s="18" customFormat="1">
      <c r="A81" s="79"/>
      <c r="B81" s="79"/>
      <c r="C81" s="79"/>
      <c r="D81" s="54" t="s">
        <v>55</v>
      </c>
      <c r="E81" s="66" t="s">
        <v>59</v>
      </c>
      <c r="F81" s="19"/>
      <c r="G81" s="66"/>
      <c r="H81" s="66"/>
      <c r="I81" s="68"/>
      <c r="J81" s="68"/>
      <c r="K81" s="68"/>
      <c r="L81" s="73"/>
      <c r="M81" s="73"/>
      <c r="N81" s="73"/>
      <c r="O81" s="73"/>
      <c r="P81" s="73"/>
      <c r="Q81" s="22"/>
      <c r="R81" s="22"/>
      <c r="S81" s="22"/>
      <c r="T81" s="22"/>
      <c r="U81" s="22"/>
      <c r="W81" s="74">
        <f>IF(SUM(W35+W46)=0,0,W80/(W35+W46))</f>
        <v>1.5380335626923619E-2</v>
      </c>
    </row>
    <row r="82" spans="1:24" s="18" customFormat="1">
      <c r="A82" s="79"/>
      <c r="B82" s="79"/>
      <c r="C82" s="79"/>
      <c r="D82" s="67" t="s">
        <v>54</v>
      </c>
      <c r="E82" s="64" t="s">
        <v>61</v>
      </c>
      <c r="F82" s="19"/>
      <c r="G82" s="66"/>
      <c r="H82" s="66"/>
      <c r="I82" s="66"/>
      <c r="J82" s="66"/>
      <c r="K82" s="68"/>
      <c r="L82" s="39"/>
      <c r="M82" s="73"/>
      <c r="N82" s="73"/>
      <c r="O82" s="73"/>
      <c r="P82" s="73"/>
      <c r="Q82" s="22"/>
      <c r="R82" s="22"/>
      <c r="S82" s="22"/>
      <c r="T82" s="22"/>
      <c r="U82" s="22"/>
      <c r="W82" s="69" t="b">
        <f>ABS(W81)&gt;Materiality.Threshold</f>
        <v>0</v>
      </c>
    </row>
    <row r="83" spans="1:24" s="18" customFormat="1">
      <c r="A83" s="79"/>
      <c r="B83" s="79"/>
      <c r="C83" s="79"/>
      <c r="D83" s="31"/>
      <c r="E83" s="14"/>
      <c r="F83" s="19"/>
      <c r="L83" s="39"/>
      <c r="M83" s="39"/>
      <c r="N83" s="39"/>
      <c r="O83" s="39"/>
      <c r="P83" s="63"/>
      <c r="Q83" s="22"/>
      <c r="R83" s="22"/>
      <c r="S83" s="22"/>
      <c r="T83" s="22"/>
      <c r="U83" s="22"/>
      <c r="W83" s="22"/>
    </row>
    <row r="84" spans="1:24" s="18" customFormat="1">
      <c r="A84" s="79"/>
      <c r="B84" s="79"/>
      <c r="C84" s="79"/>
      <c r="D84" s="31"/>
      <c r="E84" s="14" t="s">
        <v>52</v>
      </c>
      <c r="F84" s="19"/>
      <c r="L84" s="39"/>
      <c r="M84" s="39"/>
      <c r="N84" s="39"/>
      <c r="O84" s="39"/>
      <c r="P84" s="39"/>
      <c r="Q84" s="22"/>
      <c r="R84" s="22"/>
      <c r="S84" s="22"/>
      <c r="T84" s="22"/>
      <c r="U84" s="22"/>
      <c r="W84" s="22"/>
    </row>
    <row r="85" spans="1:24" s="18" customFormat="1">
      <c r="A85" s="79"/>
      <c r="B85" s="79"/>
      <c r="C85" s="79"/>
      <c r="D85" s="31"/>
      <c r="E85" s="14"/>
      <c r="F85" s="19"/>
      <c r="L85" s="39"/>
      <c r="M85" s="39"/>
      <c r="N85" s="39"/>
      <c r="O85" s="39"/>
      <c r="P85" s="78"/>
      <c r="Q85" s="22"/>
      <c r="R85" s="22"/>
      <c r="S85" s="22"/>
      <c r="T85" s="22"/>
      <c r="U85" s="22"/>
      <c r="W85" s="22"/>
    </row>
    <row r="86" spans="1:24" s="18" customFormat="1">
      <c r="A86" s="8">
        <v>1</v>
      </c>
      <c r="B86" s="79"/>
      <c r="C86" s="79"/>
      <c r="D86" s="54" t="s">
        <v>50</v>
      </c>
      <c r="E86" s="64" t="s">
        <v>64</v>
      </c>
      <c r="F86" s="19" t="s">
        <v>45</v>
      </c>
      <c r="H86"/>
      <c r="I86"/>
      <c r="J86"/>
      <c r="K86"/>
      <c r="L86" s="73">
        <f>INDEX($L$75:$P$75,1,$A86)</f>
        <v>1.4283464119730978</v>
      </c>
      <c r="M86" s="73">
        <f>L86*(1+Discount.Rate)</f>
        <v>1.4797668828041293</v>
      </c>
      <c r="N86" s="73">
        <f>M86*(1+Discount.Rate)</f>
        <v>1.533038490585078</v>
      </c>
      <c r="O86" s="73">
        <f>N86*(1+Discount.Rate)</f>
        <v>1.5882278762461408</v>
      </c>
      <c r="P86" s="73">
        <f>O86*(1+Discount.Rate)</f>
        <v>1.6454040797910019</v>
      </c>
      <c r="R86" s="22"/>
      <c r="S86" s="22"/>
      <c r="T86" s="22"/>
      <c r="U86" s="22"/>
      <c r="W86" s="22"/>
    </row>
    <row r="87" spans="1:24" s="18" customFormat="1">
      <c r="A87" s="8">
        <v>2</v>
      </c>
      <c r="B87" s="79"/>
      <c r="C87" s="79"/>
      <c r="D87" s="54" t="s">
        <v>50</v>
      </c>
      <c r="E87" s="64" t="s">
        <v>67</v>
      </c>
      <c r="F87" s="19" t="s">
        <v>45</v>
      </c>
      <c r="H87"/>
      <c r="I87"/>
      <c r="J87"/>
      <c r="K87"/>
      <c r="L87" s="73"/>
      <c r="M87" s="73">
        <f>INDEX($L$75:$P$75,1,$A87)</f>
        <v>-3.4466448350301171</v>
      </c>
      <c r="N87" s="73">
        <f>M87*(1+Discount.Rate)</f>
        <v>-3.5707240490912016</v>
      </c>
      <c r="O87" s="73">
        <f>N87*(1+Discount.Rate)</f>
        <v>-3.6992701148584848</v>
      </c>
      <c r="P87" s="73">
        <f>O87*(1+Discount.Rate)</f>
        <v>-3.8324438389933904</v>
      </c>
      <c r="R87" s="22"/>
      <c r="S87" s="22"/>
      <c r="T87" s="22"/>
      <c r="U87" s="22"/>
      <c r="W87" s="22"/>
    </row>
    <row r="88" spans="1:24" s="18" customFormat="1">
      <c r="A88" s="8">
        <v>3</v>
      </c>
      <c r="B88" s="79"/>
      <c r="C88" s="79"/>
      <c r="D88" s="54" t="s">
        <v>50</v>
      </c>
      <c r="E88" s="64" t="s">
        <v>65</v>
      </c>
      <c r="F88" s="19" t="s">
        <v>45</v>
      </c>
      <c r="H88"/>
      <c r="I88"/>
      <c r="J88"/>
      <c r="K88"/>
      <c r="L88" s="73"/>
      <c r="M88" s="73"/>
      <c r="N88" s="73">
        <f>INDEX($L$75:$P$75,1,$A88)</f>
        <v>-5.5233480500000081</v>
      </c>
      <c r="O88" s="73">
        <f>N88*(1+Discount.Rate)</f>
        <v>-5.7221885798000089</v>
      </c>
      <c r="P88" s="73">
        <f>O88*(1+Discount.Rate)</f>
        <v>-5.928187368672809</v>
      </c>
      <c r="R88" s="22"/>
      <c r="S88" s="22"/>
      <c r="T88" s="22"/>
      <c r="U88" s="22"/>
      <c r="W88" s="22"/>
    </row>
    <row r="89" spans="1:24" s="18" customFormat="1">
      <c r="A89" s="8">
        <v>4</v>
      </c>
      <c r="B89" s="79"/>
      <c r="C89" s="79"/>
      <c r="D89" s="54" t="s">
        <v>50</v>
      </c>
      <c r="E89" s="64" t="s">
        <v>66</v>
      </c>
      <c r="F89" s="19" t="s">
        <v>45</v>
      </c>
      <c r="H89"/>
      <c r="I89"/>
      <c r="J89"/>
      <c r="K89"/>
      <c r="L89" s="73"/>
      <c r="M89" s="73"/>
      <c r="N89" s="73"/>
      <c r="O89" s="73">
        <f>INDEX($L$75:$P$75,1,$A89)</f>
        <v>1.4819685699999992</v>
      </c>
      <c r="P89" s="73">
        <f>O89*(1+Discount.Rate)</f>
        <v>1.5353194385199991</v>
      </c>
      <c r="R89" s="22"/>
      <c r="S89" s="22"/>
      <c r="T89" s="22"/>
      <c r="U89" s="22"/>
      <c r="W89" s="22"/>
    </row>
    <row r="90" spans="1:24" s="18" customFormat="1">
      <c r="A90" s="8">
        <v>5</v>
      </c>
      <c r="B90" s="79"/>
      <c r="C90" s="79"/>
      <c r="D90" s="54" t="s">
        <v>50</v>
      </c>
      <c r="E90" s="64" t="s">
        <v>68</v>
      </c>
      <c r="F90" s="19" t="s">
        <v>45</v>
      </c>
      <c r="H90"/>
      <c r="I90"/>
      <c r="J90"/>
      <c r="K90"/>
      <c r="L90" s="73"/>
      <c r="M90" s="73"/>
      <c r="N90" s="73"/>
      <c r="O90" s="73"/>
      <c r="P90" s="73">
        <f>INDEX($L$75:$P$75,1,$A90)</f>
        <v>0.19029675600000573</v>
      </c>
      <c r="R90" s="22"/>
      <c r="S90" s="22"/>
      <c r="T90" s="22"/>
      <c r="U90" s="22"/>
      <c r="W90" s="22"/>
    </row>
    <row r="91" spans="1:24" s="18" customFormat="1">
      <c r="A91" s="54"/>
      <c r="B91" s="80"/>
      <c r="C91" s="80"/>
      <c r="D91" s="54"/>
      <c r="E91" s="64"/>
      <c r="F91" s="19"/>
      <c r="H91"/>
      <c r="I91"/>
      <c r="J91"/>
      <c r="K91"/>
      <c r="L91" s="70"/>
      <c r="M91" s="70"/>
      <c r="N91" s="70"/>
      <c r="O91" s="70"/>
      <c r="P91" s="70"/>
      <c r="R91" s="22"/>
      <c r="S91" s="22"/>
      <c r="T91" s="22"/>
      <c r="U91" s="22"/>
      <c r="W91" s="22"/>
    </row>
    <row r="92" spans="1:24" s="18" customFormat="1">
      <c r="A92" s="79"/>
      <c r="B92" s="79"/>
      <c r="C92" s="79"/>
      <c r="D92" s="54" t="s">
        <v>50</v>
      </c>
      <c r="E92" s="72" t="s">
        <v>72</v>
      </c>
      <c r="F92" s="19" t="s">
        <v>45</v>
      </c>
      <c r="H92"/>
      <c r="I92"/>
      <c r="J92"/>
      <c r="K92"/>
      <c r="L92" s="70"/>
      <c r="M92" s="70"/>
      <c r="N92" s="70"/>
      <c r="O92" s="70"/>
      <c r="P92" s="53">
        <f>SUM(P86:P90)</f>
        <v>-6.3896109333551925</v>
      </c>
      <c r="R92" s="22"/>
      <c r="S92" s="22"/>
      <c r="T92" s="22"/>
      <c r="U92" s="22"/>
      <c r="W92" s="22"/>
    </row>
    <row r="93" spans="1:24" s="18" customFormat="1">
      <c r="A93" s="79"/>
      <c r="B93" s="79"/>
      <c r="C93" s="79"/>
      <c r="D93"/>
      <c r="E93" s="64"/>
      <c r="F93" s="57"/>
      <c r="H93"/>
      <c r="I93"/>
      <c r="J93"/>
      <c r="K93"/>
      <c r="L93"/>
      <c r="M93"/>
      <c r="N93"/>
      <c r="O93"/>
      <c r="P93"/>
      <c r="R93" s="22"/>
      <c r="S93" s="22"/>
      <c r="T93" s="22"/>
      <c r="U93" s="22"/>
      <c r="W93" s="22"/>
    </row>
    <row r="94" spans="1:24" s="18" customFormat="1">
      <c r="A94" s="79"/>
      <c r="B94" s="79"/>
      <c r="C94" s="79"/>
      <c r="D94" s="54" t="s">
        <v>50</v>
      </c>
      <c r="E94" s="65" t="s">
        <v>53</v>
      </c>
      <c r="F94" s="19" t="s">
        <v>45</v>
      </c>
      <c r="H94"/>
      <c r="I94"/>
      <c r="J94"/>
      <c r="K94"/>
      <c r="L94"/>
      <c r="M94"/>
      <c r="N94"/>
      <c r="O94"/>
      <c r="P94" s="53">
        <f>IF(W82,P92,P77)</f>
        <v>-5.8693811470570223</v>
      </c>
      <c r="R94" s="22"/>
      <c r="S94" s="22"/>
      <c r="T94" s="22"/>
      <c r="U94" s="22"/>
      <c r="W94" s="22"/>
    </row>
    <row r="95" spans="1:24" s="18" customFormat="1" ht="13.5" thickBot="1">
      <c r="D95" s="31"/>
      <c r="E95" s="14"/>
      <c r="F95" s="19"/>
      <c r="L95" s="39"/>
      <c r="M95" s="39"/>
      <c r="N95" s="39"/>
      <c r="O95" s="39"/>
      <c r="P95" s="39"/>
      <c r="Q95" s="22"/>
      <c r="R95" s="22"/>
      <c r="S95" s="22"/>
      <c r="T95" s="22"/>
      <c r="U95" s="22"/>
      <c r="W95" s="22"/>
    </row>
    <row r="96" spans="1:24" s="18" customFormat="1" ht="13.5" thickBot="1">
      <c r="A96" s="48" t="s">
        <v>19</v>
      </c>
      <c r="B96" s="47"/>
      <c r="C96" s="47"/>
      <c r="D96" s="55"/>
      <c r="E96" s="47"/>
      <c r="F96" s="60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</row>
    <row r="97" spans="6:6" s="18" customFormat="1">
      <c r="F97" s="19"/>
    </row>
    <row r="98" spans="6:6" s="18" customFormat="1" hidden="1">
      <c r="F98" s="19"/>
    </row>
    <row r="99" spans="6:6" s="18" customFormat="1" hidden="1">
      <c r="F99" s="19"/>
    </row>
    <row r="100" spans="6:6" hidden="1"/>
    <row r="101" spans="6:6" hidden="1"/>
    <row r="102" spans="6:6" hidden="1"/>
    <row r="103" spans="6:6" hidden="1"/>
    <row r="104" spans="6:6" hidden="1"/>
    <row r="105" spans="6:6" hidden="1"/>
    <row r="106" spans="6:6" hidden="1"/>
    <row r="107" spans="6:6" hidden="1"/>
    <row r="108" spans="6:6" hidden="1"/>
    <row r="109" spans="6:6" hidden="1"/>
    <row r="110" spans="6:6" hidden="1"/>
    <row r="111" spans="6:6" hidden="1"/>
    <row r="112" spans="6:6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</sheetData>
  <conditionalFormatting sqref="W82">
    <cfRule type="cellIs" dxfId="0" priority="1" operator="equal">
      <formula>TRUE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24"/>
  <sheetViews>
    <sheetView showGridLines="0" zoomScale="75" zoomScaleNormal="75" workbookViewId="0">
      <pane xSplit="8" ySplit="7" topLeftCell="I8" activePane="bottomRight" state="frozen"/>
      <selection pane="topRight" activeCell="I1" sqref="I1"/>
      <selection pane="bottomLeft" activeCell="A8" sqref="A8"/>
      <selection pane="bottomRight"/>
    </sheetView>
  </sheetViews>
  <sheetFormatPr defaultColWidth="0" defaultRowHeight="12.75" zeroHeight="1"/>
  <cols>
    <col min="1" max="3" width="2.7109375" style="3" customWidth="1"/>
    <col min="4" max="4" width="9.7109375" style="3" customWidth="1"/>
    <col min="5" max="5" width="40" style="3" bestFit="1" customWidth="1"/>
    <col min="6" max="8" width="2.7109375" style="3" customWidth="1"/>
    <col min="9" max="21" width="9.7109375" style="3" customWidth="1"/>
    <col min="22" max="23" width="9.140625" style="3" customWidth="1"/>
    <col min="24" max="16384" width="0" style="3" hidden="1"/>
  </cols>
  <sheetData>
    <row r="1" spans="1:23" ht="33.75">
      <c r="A1" s="1"/>
      <c r="B1" s="1"/>
      <c r="C1" s="1"/>
      <c r="D1" s="29" t="s">
        <v>15</v>
      </c>
      <c r="E1" s="2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>
      <c r="A2" s="2"/>
      <c r="B2" s="2"/>
      <c r="C2" s="2"/>
      <c r="D2" s="2"/>
      <c r="E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3">
      <c r="E3" s="3" t="s">
        <v>11</v>
      </c>
      <c r="I3" s="4" t="s">
        <v>13</v>
      </c>
      <c r="J3" s="4" t="s">
        <v>14</v>
      </c>
      <c r="K3" s="4" t="s">
        <v>0</v>
      </c>
      <c r="L3" s="5" t="s">
        <v>1</v>
      </c>
      <c r="M3" s="5" t="s">
        <v>2</v>
      </c>
      <c r="N3" s="5" t="s">
        <v>3</v>
      </c>
      <c r="O3" s="5" t="s">
        <v>4</v>
      </c>
      <c r="P3" s="5" t="s">
        <v>5</v>
      </c>
      <c r="Q3" s="4" t="s">
        <v>6</v>
      </c>
      <c r="R3" s="4" t="s">
        <v>7</v>
      </c>
      <c r="S3" s="4" t="s">
        <v>8</v>
      </c>
      <c r="T3" s="4" t="s">
        <v>9</v>
      </c>
      <c r="U3" s="4" t="s">
        <v>10</v>
      </c>
      <c r="V3" s="25" t="s">
        <v>16</v>
      </c>
    </row>
    <row r="4" spans="1:23">
      <c r="I4" s="18"/>
      <c r="J4" s="18"/>
      <c r="K4" s="18"/>
      <c r="V4" s="25"/>
    </row>
    <row r="5" spans="1:23">
      <c r="E5" s="24" t="s">
        <v>18</v>
      </c>
      <c r="I5" s="26">
        <v>2012</v>
      </c>
      <c r="J5" s="26">
        <v>2013</v>
      </c>
      <c r="K5" s="26">
        <v>2014</v>
      </c>
      <c r="L5" s="26">
        <v>2015</v>
      </c>
      <c r="M5" s="26">
        <v>2016</v>
      </c>
      <c r="N5" s="26">
        <v>2017</v>
      </c>
      <c r="O5" s="26">
        <v>2018</v>
      </c>
      <c r="P5" s="26">
        <v>2019</v>
      </c>
      <c r="Q5" s="26">
        <v>2020</v>
      </c>
      <c r="R5" s="26">
        <v>2021</v>
      </c>
      <c r="S5" s="26">
        <v>2022</v>
      </c>
      <c r="T5" s="26">
        <v>2023</v>
      </c>
      <c r="U5" s="26">
        <v>2024</v>
      </c>
      <c r="V5" s="25" t="s">
        <v>17</v>
      </c>
    </row>
    <row r="6" spans="1:23">
      <c r="E6" s="3" t="s">
        <v>12</v>
      </c>
      <c r="K6" s="7"/>
      <c r="L6" s="8">
        <v>1</v>
      </c>
      <c r="M6" s="8">
        <v>2</v>
      </c>
      <c r="N6" s="8">
        <v>3</v>
      </c>
      <c r="O6" s="8">
        <v>4</v>
      </c>
      <c r="P6" s="8">
        <v>5</v>
      </c>
      <c r="Q6" s="8">
        <v>6</v>
      </c>
      <c r="R6" s="8">
        <v>7</v>
      </c>
      <c r="S6" s="8">
        <v>8</v>
      </c>
      <c r="T6" s="8">
        <v>9</v>
      </c>
      <c r="U6" s="8">
        <v>10</v>
      </c>
    </row>
    <row r="7" spans="1:23"/>
    <row r="8" spans="1:23" s="18" customFormat="1"/>
    <row r="9" spans="1:23" s="12" customFormat="1" ht="15">
      <c r="A9" s="9"/>
      <c r="B9" s="13"/>
      <c r="C9" s="13"/>
      <c r="D9" s="11"/>
      <c r="E9" s="10" t="s">
        <v>20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/>
    <row r="11" spans="1:23">
      <c r="E11" s="6" t="s">
        <v>23</v>
      </c>
      <c r="U11" s="17"/>
    </row>
    <row r="12" spans="1:23">
      <c r="E12" s="44" t="s">
        <v>35</v>
      </c>
    </row>
    <row r="13" spans="1:23">
      <c r="E13" s="44" t="s">
        <v>34</v>
      </c>
    </row>
    <row r="14" spans="1:23">
      <c r="E14" s="44" t="s">
        <v>25</v>
      </c>
    </row>
    <row r="15" spans="1:23">
      <c r="E15" s="44" t="s">
        <v>36</v>
      </c>
    </row>
    <row r="16" spans="1:23">
      <c r="E16" s="44" t="s">
        <v>37</v>
      </c>
    </row>
    <row r="17" spans="1:23">
      <c r="E17" s="44" t="s">
        <v>38</v>
      </c>
    </row>
    <row r="18" spans="1:23">
      <c r="E18" s="16" t="s">
        <v>33</v>
      </c>
    </row>
    <row r="19" spans="1:23" ht="13.5" thickBot="1">
      <c r="E19" s="16"/>
    </row>
    <row r="20" spans="1:23" ht="13.5" thickBot="1">
      <c r="A20" s="20" t="s">
        <v>19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/>
    <row r="22" spans="1:23" hidden="1"/>
    <row r="23" spans="1:23" hidden="1"/>
    <row r="24" spans="1:23" hidden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Inputs</vt:lpstr>
      <vt:lpstr>Calcs</vt:lpstr>
      <vt:lpstr>Lists</vt:lpstr>
      <vt:lpstr>Actual.Customer.Numbers</vt:lpstr>
      <vt:lpstr>Actual.Revenue.Collected</vt:lpstr>
      <vt:lpstr>Actual.Revenue.Collected.Net</vt:lpstr>
      <vt:lpstr>AMP.Years</vt:lpstr>
      <vt:lpstr>Calendar.Years</vt:lpstr>
      <vt:lpstr>Customer.List</vt:lpstr>
      <vt:lpstr>Discount.Rate</vt:lpstr>
      <vt:lpstr>Forecast.Customer.Numbers</vt:lpstr>
      <vt:lpstr>Materiality.Threshold</vt:lpstr>
      <vt:lpstr>Modification.Factor</vt:lpstr>
      <vt:lpstr>Perc.Recovered.Water</vt:lpstr>
      <vt:lpstr>Reforecast.Customer.Numbers</vt:lpstr>
      <vt:lpstr>Revenue.Sacrifice</vt:lpstr>
    </vt:vector>
  </TitlesOfParts>
  <Company>PricewaterhouseCoopers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Crane</dc:creator>
  <cp:lastModifiedBy>AWS User</cp:lastModifiedBy>
  <cp:lastPrinted>2015-02-04T18:19:40Z</cp:lastPrinted>
  <dcterms:created xsi:type="dcterms:W3CDTF">2015-02-03T17:19:53Z</dcterms:created>
  <dcterms:modified xsi:type="dcterms:W3CDTF">2019-07-02T14:49:51Z</dcterms:modified>
</cp:coreProperties>
</file>