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/>
  <xr:revisionPtr revIDLastSave="0" documentId="8_{E992655A-3C2A-4C52-86C9-D33A4CB0620F}" xr6:coauthVersionLast="47" xr6:coauthVersionMax="47" xr10:uidLastSave="{00000000-0000-0000-0000-000000000000}"/>
  <bookViews>
    <workbookView xWindow="62520" yWindow="-120" windowWidth="29040" windowHeight="15720" tabRatio="905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O10" i="42"/>
  <c r="N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P12" i="42"/>
  <c r="P16" i="42" s="1"/>
  <c r="P17" i="42" s="1"/>
  <c r="L12" i="42"/>
  <c r="L16" i="42" s="1"/>
  <c r="J12" i="42"/>
  <c r="J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M12" i="42" l="1"/>
  <c r="M16" i="42" s="1"/>
  <c r="J17" i="42"/>
  <c r="N12" i="42"/>
  <c r="N16" i="42" s="1"/>
  <c r="N17" i="42" s="1"/>
  <c r="N23" i="42" s="1"/>
  <c r="R12" i="42"/>
  <c r="R16" i="42" s="1"/>
  <c r="R17" i="42" s="1"/>
  <c r="R23" i="42" s="1"/>
  <c r="L17" i="42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J23" i="42"/>
  <c r="L23" i="42"/>
  <c r="P23" i="42"/>
  <c r="H12" i="42"/>
  <c r="H16" i="42" s="1"/>
  <c r="S17" i="42" l="1"/>
  <c r="S23" i="42" s="1"/>
  <c r="K17" i="42"/>
  <c r="K23" i="42" s="1"/>
  <c r="Q17" i="42"/>
  <c r="Q23" i="42" s="1"/>
  <c r="H17" i="42"/>
  <c r="H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J37" i="10"/>
  <c r="J43" i="10"/>
  <c r="J45" i="10" s="1"/>
  <c r="G52" i="10"/>
  <c r="F52" i="10"/>
  <c r="E52" i="10"/>
  <c r="E75" i="10"/>
  <c r="E6" i="21"/>
  <c r="E5" i="21"/>
  <c r="E4" i="21"/>
  <c r="E3" i="21"/>
  <c r="E2" i="21"/>
  <c r="H37" i="38"/>
  <c r="J6" i="21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/>
  <c r="J15" i="10" s="1"/>
  <c r="L11" i="10"/>
  <c r="L6" i="42" s="1"/>
  <c r="K6" i="21"/>
  <c r="H18" i="21"/>
  <c r="H10" i="43" s="1"/>
  <c r="K14" i="10"/>
  <c r="K15" i="10" s="1"/>
  <c r="L6" i="21"/>
  <c r="J21" i="10" l="1"/>
  <c r="J22" i="10" s="1"/>
  <c r="J78" i="10"/>
  <c r="J79" i="10"/>
  <c r="J5" i="42" s="1"/>
  <c r="K17" i="43"/>
  <c r="L17" i="43"/>
  <c r="M17" i="43"/>
  <c r="S17" i="43"/>
  <c r="J22" i="42"/>
  <c r="J48" i="10"/>
  <c r="J49" i="10" s="1"/>
  <c r="J22" i="43"/>
  <c r="J52" i="10"/>
  <c r="K21" i="10"/>
  <c r="K78" i="10"/>
  <c r="J5" i="21"/>
  <c r="J6" i="10"/>
  <c r="J6" i="43"/>
  <c r="K6" i="10"/>
  <c r="K6" i="43"/>
  <c r="L6" i="10"/>
  <c r="L6" i="43"/>
  <c r="M11" i="10"/>
  <c r="L14" i="10"/>
  <c r="L15" i="10" s="1"/>
  <c r="Q17" i="43"/>
  <c r="R17" i="43"/>
  <c r="R23" i="43" s="1"/>
  <c r="O17" i="43"/>
  <c r="O23" i="43" s="1"/>
  <c r="F39" i="10"/>
  <c r="F20" i="43"/>
  <c r="L23" i="43"/>
  <c r="M23" i="43"/>
  <c r="Q23" i="43"/>
  <c r="K23" i="43"/>
  <c r="S23" i="43"/>
  <c r="J5" i="10"/>
  <c r="J5" i="43"/>
  <c r="P12" i="43"/>
  <c r="P16" i="43" s="1"/>
  <c r="P17" i="43" s="1"/>
  <c r="N12" i="43"/>
  <c r="N16" i="43" s="1"/>
  <c r="N17" i="43" s="1"/>
  <c r="J16" i="43"/>
  <c r="J17" i="43" s="1"/>
  <c r="J2" i="10" l="1"/>
  <c r="J2" i="43"/>
  <c r="J2" i="42"/>
  <c r="J23" i="10"/>
  <c r="J2" i="21"/>
  <c r="M6" i="43"/>
  <c r="M6" i="10"/>
  <c r="M6" i="21"/>
  <c r="M14" i="10"/>
  <c r="M15" i="10" s="1"/>
  <c r="M6" i="42"/>
  <c r="N11" i="10"/>
  <c r="J21" i="42"/>
  <c r="J21" i="43"/>
  <c r="L21" i="10"/>
  <c r="L78" i="10"/>
  <c r="J23" i="43"/>
  <c r="P23" i="43"/>
  <c r="J29" i="10"/>
  <c r="J40" i="10"/>
  <c r="J3" i="43"/>
  <c r="J77" i="10"/>
  <c r="J3" i="21"/>
  <c r="J3" i="10"/>
  <c r="J3" i="42"/>
  <c r="K22" i="10"/>
  <c r="H12" i="43"/>
  <c r="H16" i="43" s="1"/>
  <c r="N6" i="21" l="1"/>
  <c r="N6" i="10"/>
  <c r="N6" i="42"/>
  <c r="N6" i="43"/>
  <c r="N14" i="10"/>
  <c r="N15" i="10" s="1"/>
  <c r="O11" i="10"/>
  <c r="M78" i="10"/>
  <c r="M21" i="10"/>
  <c r="H17" i="43"/>
  <c r="H23" i="43" s="1"/>
  <c r="N23" i="43"/>
  <c r="J41" i="10"/>
  <c r="K2" i="43"/>
  <c r="K23" i="10"/>
  <c r="K2" i="21"/>
  <c r="K2" i="42"/>
  <c r="K2" i="10"/>
  <c r="J30" i="10"/>
  <c r="J36" i="10" s="1"/>
  <c r="K37" i="10" s="1"/>
  <c r="K43" i="10" s="1"/>
  <c r="J31" i="10"/>
  <c r="O6" i="10" l="1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22" i="42" l="1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21" i="43" l="1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2" i="43" l="1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P21" i="43" l="1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5" i="10"/>
  <c r="R5" i="43"/>
  <c r="R5" i="21"/>
  <c r="R5" i="42"/>
  <c r="Q53" i="10"/>
  <c r="S2" i="43"/>
  <c r="S23" i="10"/>
  <c r="S2" i="42"/>
  <c r="S2" i="10"/>
  <c r="S2" i="21"/>
  <c r="R48" i="10"/>
  <c r="R49" i="10" s="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S4" i="21"/>
  <c r="H48" i="10"/>
  <c r="H52" i="10"/>
  <c r="F70" i="10"/>
  <c r="S4" i="42" l="1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H24" i="42"/>
  <c r="H5" i="35" s="1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<sst xmlns="http://schemas.openxmlformats.org/spreadsheetml/2006/main" count="234" uniqueCount="178">
  <si>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</si>
  <si>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</si>
  <si>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</si>
  <si>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</si>
  <si>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</si>
  <si>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</si>
  <si>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</si>
  <si>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</si>
  <si>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</si>
  <si>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</si>
  <si>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</si>
  <si>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</si>
  <si>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</si>
  <si>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</si>
  <si>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</si>
  <si>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</si>
  <si>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</si>
  <si>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</si>
  <si>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</si>
  <si>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</si>
  <si>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</si>
  <si>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</si>
  <si>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</si>
  <si>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</si>
  <si>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</si>
  <si>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</si>
  <si>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</si>
  <si>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</si>
  <si>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</si>
  <si>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</si>
  <si>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</si>
  <si>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</si>
  <si>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</si>
  <si>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</si>
  <si>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</si>
  <si>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</si>
  <si>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</si>
  <si>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</si>
  <si>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</si>
  <si>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</si>
  <si>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</si>
  <si>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</si>
  <si>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</si>
  <si>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</si>
  <si>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</si>
  <si>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</si>
  <si>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</si>
  <si>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</si>
  <si>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</si>
  <si>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</si>
  <si>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</si>
  <si>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</si>
  <si>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</si>
  <si>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</si>
  <si>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</si>
  <si>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</si>
  <si>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</si>
  <si>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</si>
  <si>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</si>
  <si>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</si>
  <si>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</si>
  <si>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</si>
  <si>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</si>
  <si>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</si>
  <si>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</si>
  <si>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</si>
  <si>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</si>
  <si>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</si>
  <si>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</si>
  <si>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</si>
  <si>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</si>
  <si>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</si>
  <si>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</si>
  <si>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</si>
  <si>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</si>
  <si>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</si>
  <si>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</si>
  <si>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</si>
  <si>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</si>
  <si>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</si>
  <si>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</si>
  <si>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</si>
  <si>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</si>
  <si>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</si>
  <si>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</si>
  <si>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</si>
  <si>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</si>
  <si>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</si>
  <si>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</si>
  <si>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</si>
  <si>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</si>
  <si>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</si>
  <si>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</si>
  <si>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</si>
  <si>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</si>
  <si>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</si>
  <si>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</si>
  <si>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</si>
  <si>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</si>
  <si>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</si>
  <si>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</si>
  <si>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</si>
  <si>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</si>
  <si>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</si>
  <si>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</si>
  <si>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</si>
  <si>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 xml:space="preserve">Anglian Water 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</si>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</sst>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09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tabSelected="1" zoomScaleNormal="100" workbookViewId="0">
      <selection activeCell="C4" sqref="C4"/>
    </sheetView>
  </sheetViews>
  <sheetFormatPr defaultColWidth="0" defaultRowHeight="13.75" customHeight="1" zeroHeight="1"/>
  <cols>
    <col min="1" max="1" width="9" style="276" customWidth="1"/>
    <col min="2" max="2" width="26.33203125" style="276" customWidth="1"/>
    <col min="3" max="3" width="17.5" style="276" customWidth="1"/>
    <col min="4" max="4" width="23.5" style="276" customWidth="1"/>
    <col min="5" max="5" width="63.8320312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3203125" style="276" customWidth="1"/>
    <col min="10" max="13" width="0" style="276" hidden="1" customWidth="1"/>
    <col min="14" max="16384" width="9" style="276" hidden="1"/>
  </cols>
  <sheetData>
    <row r="1" spans="1:9" s="274" customFormat="1" ht="28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6.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">
      <c r="A6" s="275"/>
      <c r="B6" s="277" t="s">
        <v>5</v>
      </c>
      <c r="C6" s="299">
        <v>44167</v>
      </c>
      <c r="D6" s="275"/>
      <c r="E6" s="275"/>
      <c r="F6" s="275"/>
      <c r="G6" s="275"/>
      <c r="H6" s="275"/>
      <c r="I6" s="275"/>
    </row>
    <row r="7" spans="1:9" ht="16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">
      <c r="A8" s="275"/>
      <c r="B8" s="277" t="s">
        <v>8</v>
      </c>
      <c r="C8" s="277" t="s">
        <v>9</v>
      </c>
      <c r="D8" s="275"/>
      <c r="E8" s="275"/>
      <c r="F8" s="275"/>
      <c r="G8" s="275"/>
      <c r="H8" s="275"/>
      <c r="I8" s="275"/>
    </row>
    <row r="9" spans="1:9" ht="16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4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4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6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4">
      <c r="A22" s="279"/>
      <c r="B22" s="279"/>
      <c r="C22" s="300"/>
      <c r="D22" s="301"/>
      <c r="E22" s="286"/>
      <c r="F22" s="287"/>
      <c r="G22" s="279"/>
      <c r="H22" s="279"/>
      <c r="I22" s="279"/>
    </row>
    <row r="23" spans="1:9" ht="14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">
      <c r="B25" s="279" t="s">
        <v>18</v>
      </c>
      <c r="C25" s="288" t="s">
        <v>19</v>
      </c>
      <c r="D25" s="281"/>
      <c r="E25" s="281"/>
      <c r="F25" s="281"/>
    </row>
    <row r="26" spans="1:9" ht="16">
      <c r="B26" s="289"/>
      <c r="C26" s="281"/>
      <c r="D26" s="281"/>
      <c r="E26" s="281"/>
      <c r="F26" s="281"/>
    </row>
    <row r="27" spans="1:9" ht="16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">
      <c r="B28" s="289"/>
      <c r="C28" s="302" t="s">
        <v>24</v>
      </c>
      <c r="D28" s="302" t="s">
        <v>25</v>
      </c>
      <c r="E28" s="302" t="s">
        <v>26</v>
      </c>
      <c r="F28" s="290"/>
    </row>
    <row r="29" spans="1:9" ht="16">
      <c r="B29" s="289"/>
      <c r="C29" s="303"/>
      <c r="D29" s="303"/>
      <c r="E29" s="303"/>
      <c r="F29" s="291"/>
    </row>
    <row r="30" spans="1:9" ht="16">
      <c r="B30" s="289"/>
      <c r="C30" s="303"/>
      <c r="D30" s="303"/>
      <c r="E30" s="303"/>
      <c r="F30" s="291"/>
    </row>
    <row r="31" spans="1:9" ht="16">
      <c r="B31" s="289"/>
      <c r="C31" s="304"/>
      <c r="D31" s="304"/>
      <c r="E31" s="304"/>
      <c r="F31" s="292"/>
    </row>
    <row r="32" spans="1:9" ht="14"/>
    <row r="33" spans="1:9" ht="14"/>
    <row r="34" spans="1:9" ht="14"/>
    <row r="35" spans="1:9" ht="14"/>
    <row r="36" spans="1:9" ht="14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4"/>
    <row r="38" spans="1:9" ht="14"/>
    <row r="39" spans="1:9" ht="14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4" hidden="1"/>
    <row r="65" ht="13.75" customHeight="1"/>
    <row r="66" ht="13.75" customHeight="1"/>
    <row r="67" ht="13.75" customHeight="1"/>
    <row r="68" ht="13.75" customHeight="1"/>
    <row r="69" ht="13.7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" zeroHeight="1"/>
  <cols>
    <col min="1" max="1" width="1.08203125" style="96" customWidth="1"/>
    <col min="2" max="4" width="1.08203125" style="64" customWidth="1"/>
    <col min="5" max="5" width="2.33203125" style="64" customWidth="1"/>
    <col min="6" max="6" width="4.08203125" style="64" customWidth="1"/>
    <col min="7" max="7" width="2.33203125" style="64" customWidth="1"/>
    <col min="8" max="8" width="32.83203125" style="124" customWidth="1"/>
    <col min="9" max="9" width="2.33203125" style="64" customWidth="1"/>
    <col min="10" max="10" width="4.08203125" style="64" customWidth="1"/>
    <col min="11" max="12" width="2.33203125" style="64" customWidth="1"/>
    <col min="13" max="13" width="27.58203125" style="64" customWidth="1"/>
    <col min="14" max="15" width="2.33203125" style="64" customWidth="1"/>
    <col min="16" max="16" width="4.08203125" style="64" customWidth="1"/>
    <col min="17" max="18" width="2.33203125" style="64" customWidth="1"/>
    <col min="19" max="19" width="27.58203125" style="64" customWidth="1"/>
    <col min="20" max="21" width="2.33203125" style="64" customWidth="1"/>
    <col min="22" max="22" width="5.08203125" style="64" customWidth="1"/>
    <col min="23" max="24" width="2.33203125" style="64" customWidth="1"/>
    <col min="25" max="25" width="27.58203125" style="64" customWidth="1"/>
    <col min="26" max="29" width="2.33203125" style="64" customWidth="1"/>
    <col min="30" max="16384" width="8.08203125" style="64" hidden="1"/>
  </cols>
  <sheetData>
    <row r="1" spans="1:29" ht="27.5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5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5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05" t="s">
        <v>47</v>
      </c>
      <c r="I38" s="242"/>
      <c r="J38" s="109"/>
      <c r="K38" s="110"/>
      <c r="L38" s="111"/>
      <c r="M38" s="307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4">
      <c r="A39" s="116"/>
      <c r="B39" s="116"/>
      <c r="C39" s="116"/>
      <c r="D39" s="116"/>
      <c r="E39" s="116"/>
      <c r="F39" s="117"/>
      <c r="G39" s="245"/>
      <c r="H39" s="306"/>
      <c r="I39" s="246"/>
      <c r="J39" s="109"/>
      <c r="K39" s="113"/>
      <c r="L39" s="118"/>
      <c r="M39" s="30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4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4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4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topLeftCell="A10" zoomScaleNormal="100" workbookViewId="0">
      <selection activeCell="E24" sqref="E24"/>
    </sheetView>
  </sheetViews>
  <sheetFormatPr defaultColWidth="0" defaultRowHeight="14" zeroHeight="1"/>
  <cols>
    <col min="1" max="4" width="1.08203125" customWidth="1"/>
    <col min="5" max="5" width="50.5" customWidth="1"/>
    <col min="6" max="6" width="13" bestFit="1" customWidth="1"/>
    <col min="7" max="7" width="12.58203125" customWidth="1"/>
    <col min="8" max="16" width="0" hidden="1" customWidth="1"/>
    <col min="17" max="16382" width="8.58203125" hidden="1"/>
    <col min="16383" max="16383" width="8.58203125" hidden="1" customWidth="1"/>
    <col min="16384" max="16384" width="25.08203125" hidden="1"/>
  </cols>
  <sheetData>
    <row r="1" spans="1:7" s="230" customFormat="1" ht="27.5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101</v>
      </c>
      <c r="G5" s="15" t="s">
        <v>102</v>
      </c>
    </row>
    <row r="6" spans="1:7" s="10" customFormat="1" ht="13">
      <c r="A6" s="17"/>
      <c r="B6" s="18"/>
      <c r="C6" s="18"/>
      <c r="D6" s="2"/>
      <c r="E6" s="19" t="s">
        <v>103</v>
      </c>
    </row>
    <row r="7" spans="1:7" s="10" customFormat="1" ht="13">
      <c r="A7" s="61"/>
      <c r="B7" s="1"/>
      <c r="C7" s="1"/>
      <c r="D7" s="62"/>
      <c r="E7" s="7"/>
      <c r="F7" s="34"/>
      <c r="G7" s="34"/>
    </row>
    <row r="8" spans="1:7" s="10" customFormat="1" ht="13">
      <c r="A8" s="61" t="s">
        <v>104</v>
      </c>
      <c r="B8" s="34"/>
      <c r="C8" s="1"/>
      <c r="D8" s="62"/>
      <c r="E8" s="7"/>
      <c r="F8" s="34"/>
      <c r="G8" s="34"/>
    </row>
    <row r="9" spans="1:7" s="10" customFormat="1" ht="13">
      <c r="A9" s="61"/>
      <c r="B9" s="34"/>
      <c r="C9" s="1"/>
      <c r="D9" s="62"/>
      <c r="E9" s="7"/>
      <c r="F9" s="34"/>
      <c r="G9" s="34"/>
    </row>
    <row r="10" spans="1:7" s="34" customFormat="1" ht="12.5">
      <c r="B10" s="1"/>
      <c r="C10" s="1"/>
      <c r="D10" s="62"/>
      <c r="E10" s="7" t="s">
        <v>105</v>
      </c>
      <c r="F10" s="255" t="s">
        <v>106</v>
      </c>
    </row>
    <row r="11" spans="1:7" s="4" customFormat="1" ht="12.5">
      <c r="B11" s="1"/>
      <c r="C11" s="1"/>
      <c r="D11" s="20"/>
      <c r="E11" s="4" t="s">
        <v>107</v>
      </c>
      <c r="F11" s="255" t="s">
        <v>96</v>
      </c>
    </row>
    <row r="12" spans="1:7" s="4" customFormat="1" ht="13">
      <c r="A12" s="16"/>
      <c r="B12" s="1"/>
      <c r="C12" s="1"/>
      <c r="D12" s="20"/>
      <c r="E12" s="6"/>
    </row>
    <row r="13" spans="1:7" s="23" customFormat="1" ht="13">
      <c r="A13" s="61" t="s">
        <v>108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109</v>
      </c>
      <c r="F15" s="256">
        <v>42461</v>
      </c>
      <c r="G15" s="8" t="s">
        <v>110</v>
      </c>
    </row>
    <row r="16" spans="1:7">
      <c r="E16" s="24"/>
      <c r="F16" s="24"/>
      <c r="G16" s="24"/>
    </row>
    <row r="17" spans="1:7">
      <c r="E17" s="24" t="s">
        <v>111</v>
      </c>
      <c r="F17" s="256">
        <v>43921</v>
      </c>
      <c r="G17" s="8" t="s">
        <v>110</v>
      </c>
    </row>
    <row r="18" spans="1:7" s="13" customFormat="1">
      <c r="E18" s="26"/>
      <c r="F18" s="9"/>
      <c r="G18" s="9"/>
    </row>
    <row r="19" spans="1:7">
      <c r="E19" s="24" t="s">
        <v>112</v>
      </c>
      <c r="F19" s="256">
        <v>43921</v>
      </c>
      <c r="G19" s="8" t="s">
        <v>110</v>
      </c>
    </row>
    <row r="20" spans="1:7">
      <c r="E20" s="24" t="s">
        <v>113</v>
      </c>
      <c r="F20" s="255">
        <v>5</v>
      </c>
      <c r="G20" s="25" t="s">
        <v>114</v>
      </c>
    </row>
    <row r="21" spans="1:7">
      <c r="E21" s="24" t="s">
        <v>115</v>
      </c>
      <c r="F21" s="256">
        <f>DATE(YEAR(F19)+F20,MONTH(F19),DAY(F19))</f>
        <v>45747</v>
      </c>
      <c r="G21" s="9" t="s">
        <v>110</v>
      </c>
    </row>
    <row r="22" spans="1:7"/>
    <row r="23" spans="1:7">
      <c r="E23" s="6" t="s">
        <v>116</v>
      </c>
      <c r="F23" s="257">
        <v>2017</v>
      </c>
      <c r="G23" s="4" t="s">
        <v>117</v>
      </c>
    </row>
    <row r="24" spans="1:7">
      <c r="E24" s="6" t="s">
        <v>118</v>
      </c>
      <c r="F24" s="255">
        <v>3</v>
      </c>
      <c r="G24" s="4" t="s">
        <v>119</v>
      </c>
    </row>
    <row r="25" spans="1:7"/>
    <row r="26" spans="1:7" s="13" customFormat="1">
      <c r="A26" s="252" t="s">
        <v>120</v>
      </c>
    </row>
    <row r="27" spans="1:7" s="13" customFormat="1"/>
    <row r="28" spans="1:7" s="13" customFormat="1">
      <c r="E28" s="26" t="s">
        <v>121</v>
      </c>
      <c r="F28" s="259">
        <v>3.1199999999999999E-2</v>
      </c>
      <c r="G28" s="26" t="s">
        <v>122</v>
      </c>
    </row>
    <row r="29" spans="1:7" s="13" customFormat="1"/>
    <row r="30" spans="1:7">
      <c r="A30" s="29" t="s">
        <v>123</v>
      </c>
      <c r="E30" s="31"/>
      <c r="G30" s="24"/>
    </row>
    <row r="31" spans="1:7">
      <c r="E31" s="31"/>
      <c r="G31" s="24"/>
    </row>
    <row r="32" spans="1:7">
      <c r="E32" s="31" t="s">
        <v>124</v>
      </c>
      <c r="F32" s="255">
        <v>1000000</v>
      </c>
      <c r="G32" s="24" t="s">
        <v>82</v>
      </c>
    </row>
    <row r="33" spans="1:1"/>
    <row r="34" spans="1:1" s="229" customFormat="1" ht="13">
      <c r="A34" s="228" t="s">
        <v>125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K7" activePane="bottomRight" state="frozen"/>
      <selection pane="topRight"/>
      <selection pane="bottomLeft"/>
      <selection pane="bottomRight" activeCell="P20" sqref="P20"/>
    </sheetView>
  </sheetViews>
  <sheetFormatPr defaultColWidth="0" defaultRowHeight="14" zeroHeight="1"/>
  <cols>
    <col min="1" max="4" width="1.08203125" customWidth="1"/>
    <col min="5" max="5" width="66.5" bestFit="1" customWidth="1"/>
    <col min="6" max="6" width="13.33203125" customWidth="1"/>
    <col min="7" max="7" width="10.33203125" customWidth="1"/>
    <col min="8" max="8" width="8.58203125" customWidth="1"/>
    <col min="9" max="9" width="2.58203125" customWidth="1"/>
    <col min="10" max="10" width="11.08203125" customWidth="1"/>
    <col min="11" max="16" width="11.08203125" bestFit="1" customWidth="1"/>
    <col min="17" max="18" width="12.58203125" style="13" bestFit="1" customWidth="1"/>
    <col min="19" max="19" width="12.58203125" style="13" customWidth="1"/>
    <col min="20" max="20" width="9.08203125" style="13" hidden="1"/>
    <col min="21" max="21" width="22.58203125" style="13" hidden="1"/>
    <col min="22" max="16380" width="8.83203125" style="13" hidden="1"/>
    <col min="16381" max="16381" width="9.33203125" style="13" hidden="1"/>
    <col min="16382" max="16382" width="14.33203125" style="13" hidden="1"/>
    <col min="16383" max="16383" width="11.58203125" style="13" hidden="1"/>
    <col min="16384" max="16384" width="6.5" style="13" hidden="1" customWidth="1"/>
  </cols>
  <sheetData>
    <row r="1" spans="1:25" ht="27.5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127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128</v>
      </c>
      <c r="G10" s="26" t="s">
        <v>83</v>
      </c>
      <c r="H10" s="24">
        <f xml:space="preserve"> SUM( N10:R10 )</f>
        <v>94637.859709009062</v>
      </c>
      <c r="N10" s="266">
        <v>18684.723627358209</v>
      </c>
      <c r="O10" s="266">
        <v>17652.552889066748</v>
      </c>
      <c r="P10" s="266">
        <v>20061.444146363065</v>
      </c>
      <c r="Q10" s="266">
        <v>19346.092912490945</v>
      </c>
      <c r="R10" s="266">
        <v>18893.046133730095</v>
      </c>
    </row>
    <row r="11" spans="1:25" customFormat="1">
      <c r="N11" s="267"/>
      <c r="O11" s="267"/>
      <c r="P11" s="3"/>
      <c r="Q11" s="3"/>
      <c r="R11" s="3"/>
    </row>
    <row r="12" spans="1:25">
      <c r="E12" s="24" t="s">
        <v>129</v>
      </c>
      <c r="G12" s="26" t="s">
        <v>83</v>
      </c>
      <c r="H12" s="49">
        <f xml:space="preserve"> SUM( N12:R12 )</f>
        <v>122381</v>
      </c>
      <c r="N12" s="266">
        <v>19922</v>
      </c>
      <c r="O12" s="266">
        <v>25292</v>
      </c>
      <c r="P12" s="266">
        <v>26251</v>
      </c>
      <c r="Q12" s="266">
        <v>26296</v>
      </c>
      <c r="R12" s="266">
        <v>24620</v>
      </c>
    </row>
    <row r="13" spans="1:25">
      <c r="N13" s="267"/>
      <c r="O13" s="267"/>
      <c r="P13" s="267"/>
      <c r="Q13" s="251"/>
      <c r="R13" s="251"/>
    </row>
    <row r="14" spans="1:25">
      <c r="E14" s="24" t="s">
        <v>130</v>
      </c>
      <c r="G14" s="24" t="s">
        <v>131</v>
      </c>
      <c r="H14" s="48"/>
      <c r="N14" s="268">
        <v>1123</v>
      </c>
      <c r="O14" s="268">
        <v>1057</v>
      </c>
      <c r="P14" s="268">
        <v>1011</v>
      </c>
      <c r="Q14" s="268">
        <v>990</v>
      </c>
      <c r="R14" s="268">
        <v>1016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132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133</v>
      </c>
      <c r="G18" s="26" t="s">
        <v>83</v>
      </c>
      <c r="H18" s="24">
        <f xml:space="preserve"> SUM(J18:S18)</f>
        <v>115815.34865829768</v>
      </c>
      <c r="N18" s="266">
        <v>22090.541152831633</v>
      </c>
      <c r="O18" s="266">
        <v>20926.631339933723</v>
      </c>
      <c r="P18" s="266">
        <v>24990.935977429152</v>
      </c>
      <c r="Q18" s="266">
        <v>24064.799484658055</v>
      </c>
      <c r="R18" s="266">
        <v>23742.440703445114</v>
      </c>
    </row>
    <row r="19" spans="1:18" customFormat="1">
      <c r="N19" s="267"/>
      <c r="O19" s="267"/>
      <c r="P19" s="3"/>
      <c r="Q19" s="267"/>
      <c r="R19" s="267"/>
    </row>
    <row r="20" spans="1:18">
      <c r="B20" s="29"/>
      <c r="E20" s="24" t="s">
        <v>134</v>
      </c>
      <c r="F20" s="33"/>
      <c r="G20" s="26" t="s">
        <v>83</v>
      </c>
      <c r="H20" s="49">
        <f xml:space="preserve"> SUM(J20:S20)</f>
        <v>142000.26</v>
      </c>
      <c r="N20" s="266">
        <v>23227</v>
      </c>
      <c r="O20" s="266">
        <v>28818.26</v>
      </c>
      <c r="P20" s="266">
        <v>29874</v>
      </c>
      <c r="Q20" s="266">
        <v>31029</v>
      </c>
      <c r="R20" s="266">
        <v>29052</v>
      </c>
    </row>
    <row r="21" spans="1:18" customFormat="1">
      <c r="N21" s="267"/>
      <c r="O21" s="267"/>
      <c r="P21" s="267"/>
      <c r="Q21" s="251"/>
      <c r="R21" s="251"/>
    </row>
    <row r="22" spans="1:18">
      <c r="E22" s="24" t="s">
        <v>135</v>
      </c>
      <c r="G22" s="24" t="s">
        <v>131</v>
      </c>
      <c r="H22" s="48"/>
      <c r="N22" s="268">
        <v>1214</v>
      </c>
      <c r="O22" s="268">
        <v>1227</v>
      </c>
      <c r="P22" s="268">
        <v>1186</v>
      </c>
      <c r="Q22" s="268">
        <v>1364</v>
      </c>
      <c r="R22" s="268">
        <v>1759</v>
      </c>
    </row>
    <row r="23" spans="1:18"/>
    <row r="24" spans="1:18" s="38" customFormat="1">
      <c r="A24" s="39" t="s">
        <v>125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A81" sqref="A81"/>
    </sheetView>
  </sheetViews>
  <sheetFormatPr defaultColWidth="0" defaultRowHeight="14" zeroHeight="1" outlineLevelRow="1"/>
  <cols>
    <col min="1" max="4" width="1.08203125" style="44" customWidth="1"/>
    <col min="5" max="5" width="39.33203125" style="44" bestFit="1" customWidth="1"/>
    <col min="6" max="6" width="12" style="44" customWidth="1"/>
    <col min="7" max="8" width="8.58203125" style="44" customWidth="1"/>
    <col min="9" max="9" width="3.58203125" style="45" customWidth="1"/>
    <col min="10" max="10" width="14.58203125" style="45" customWidth="1"/>
    <col min="11" max="11" width="13.33203125" style="45" customWidth="1"/>
    <col min="12" max="12" width="12.08203125" style="44" customWidth="1"/>
    <col min="13" max="18" width="12.08203125" style="44" bestFit="1" customWidth="1"/>
    <col min="19" max="19" width="13.33203125" style="44" customWidth="1"/>
    <col min="20" max="24" width="8.58203125" style="44" hidden="1" customWidth="1"/>
    <col min="25" max="16384" width="8.582031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"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">
      <c r="A7" s="159"/>
      <c r="B7" s="160"/>
      <c r="C7" s="161"/>
      <c r="D7" s="162"/>
      <c r="E7" s="6"/>
      <c r="I7" s="34"/>
      <c r="J7" s="34"/>
      <c r="K7" s="34"/>
    </row>
    <row r="8" spans="1:25" s="3" customFormat="1" ht="13">
      <c r="A8" s="35" t="s">
        <v>136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">
      <c r="A9" s="163"/>
      <c r="B9" s="160"/>
      <c r="C9" s="161"/>
      <c r="D9" s="164"/>
      <c r="E9" s="7"/>
    </row>
    <row r="10" spans="1:25" s="170" customFormat="1" ht="13" outlineLevel="1">
      <c r="A10" s="165"/>
      <c r="B10" s="166" t="s">
        <v>137</v>
      </c>
      <c r="C10" s="167"/>
      <c r="D10" s="168"/>
      <c r="E10" s="169"/>
      <c r="G10" s="171"/>
      <c r="I10" s="172"/>
      <c r="J10" s="172"/>
      <c r="K10" s="172"/>
    </row>
    <row r="11" spans="1:25" s="177" customFormat="1" ht="13" outlineLevel="1">
      <c r="A11" s="173"/>
      <c r="B11" s="174"/>
      <c r="C11" s="175"/>
      <c r="D11" s="176"/>
      <c r="E11" s="6" t="s">
        <v>138</v>
      </c>
      <c r="G11" s="177" t="s">
        <v>139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" outlineLevel="1">
      <c r="A12" s="163"/>
      <c r="B12" s="160"/>
      <c r="C12" s="161"/>
      <c r="D12" s="164"/>
      <c r="E12" s="7" t="s">
        <v>140</v>
      </c>
      <c r="F12" s="34">
        <f xml:space="preserve"> MAX(J11:CA11)</f>
        <v>10</v>
      </c>
      <c r="G12" s="34" t="s">
        <v>141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" outlineLevel="1">
      <c r="A15" s="163"/>
      <c r="B15" s="185"/>
      <c r="C15" s="186"/>
      <c r="D15" s="162"/>
      <c r="E15" s="6" t="s">
        <v>142</v>
      </c>
      <c r="G15" s="4" t="s">
        <v>143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" outlineLevel="1">
      <c r="A17" s="187"/>
      <c r="B17" s="188"/>
      <c r="C17" s="189"/>
      <c r="D17" s="190"/>
      <c r="E17" s="191" t="s">
        <v>109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" outlineLevel="1">
      <c r="A18" s="187"/>
      <c r="B18" s="193"/>
      <c r="C18" s="194"/>
      <c r="D18" s="195"/>
      <c r="E18" s="6" t="s">
        <v>144</v>
      </c>
      <c r="F18" s="8">
        <f xml:space="preserve"> DATE(YEAR(F17), MONTH(F17), 1)</f>
        <v>42461</v>
      </c>
      <c r="G18" s="8" t="s">
        <v>145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" outlineLevel="1">
      <c r="A22" s="198"/>
      <c r="B22" s="199"/>
      <c r="C22" s="200"/>
      <c r="D22" s="201"/>
      <c r="E22" s="6" t="s">
        <v>146</v>
      </c>
      <c r="G22" s="202" t="s">
        <v>110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" outlineLevel="1">
      <c r="A23" s="198"/>
      <c r="B23" s="204"/>
      <c r="C23" s="205"/>
      <c r="D23" s="206"/>
      <c r="E23" s="207" t="s">
        <v>147</v>
      </c>
      <c r="F23" s="208"/>
      <c r="G23" s="209" t="s">
        <v>110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" outlineLevel="1">
      <c r="A24" s="198"/>
      <c r="B24" s="204"/>
      <c r="C24" s="205"/>
      <c r="D24" s="206"/>
      <c r="E24" s="7"/>
    </row>
    <row r="25" spans="1:79" s="170" customFormat="1" ht="13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">
      <c r="A26" s="35" t="s">
        <v>148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">
      <c r="A27" s="198"/>
      <c r="B27" s="204"/>
      <c r="C27" s="205"/>
      <c r="D27" s="206"/>
      <c r="E27" s="7"/>
    </row>
    <row r="28" spans="1:79" s="192" customFormat="1" ht="13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" outlineLevel="1">
      <c r="A30" s="163"/>
      <c r="B30" s="185"/>
      <c r="C30" s="186"/>
      <c r="D30" s="162"/>
      <c r="E30" s="6" t="s">
        <v>149</v>
      </c>
      <c r="G30" s="4" t="s">
        <v>143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" outlineLevel="1">
      <c r="A31" s="163"/>
      <c r="B31" s="185"/>
      <c r="C31" s="186"/>
      <c r="D31" s="162"/>
      <c r="E31" s="6" t="s">
        <v>150</v>
      </c>
      <c r="G31" s="4" t="s">
        <v>143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" outlineLevel="1">
      <c r="A32" s="163"/>
      <c r="B32" s="160"/>
      <c r="C32" s="161"/>
      <c r="D32" s="164"/>
      <c r="E32" s="7" t="s">
        <v>151</v>
      </c>
      <c r="F32" s="213">
        <f xml:space="preserve"> SUM(J31:CA31)</f>
        <v>4</v>
      </c>
      <c r="G32" s="34" t="s">
        <v>152</v>
      </c>
    </row>
    <row r="33" spans="1:79" s="34" customFormat="1" ht="13" outlineLevel="1">
      <c r="A33" s="163"/>
      <c r="B33" s="160"/>
      <c r="C33" s="161"/>
      <c r="D33" s="164"/>
      <c r="E33" s="7"/>
    </row>
    <row r="34" spans="1:79" s="3" customFormat="1" ht="13">
      <c r="A34" s="35" t="s">
        <v>153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">
      <c r="A35" s="163"/>
      <c r="B35" s="160"/>
      <c r="C35" s="161"/>
      <c r="D35" s="164"/>
      <c r="E35" s="7"/>
    </row>
    <row r="36" spans="1:79" s="4" customFormat="1" ht="13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" outlineLevel="1">
      <c r="A37" s="159"/>
      <c r="B37" s="160"/>
      <c r="C37" s="161"/>
      <c r="D37" s="162"/>
      <c r="E37" s="6" t="s">
        <v>154</v>
      </c>
      <c r="G37" s="4" t="s">
        <v>143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" outlineLevel="1">
      <c r="A41" s="159"/>
      <c r="B41" s="160"/>
      <c r="C41" s="161"/>
      <c r="D41" s="162"/>
      <c r="E41" s="7" t="s">
        <v>155</v>
      </c>
      <c r="G41" s="4" t="s">
        <v>143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" outlineLevel="1">
      <c r="A45" s="163"/>
      <c r="B45" s="160"/>
      <c r="C45" s="161"/>
      <c r="D45" s="164"/>
      <c r="E45" s="207" t="s">
        <v>156</v>
      </c>
      <c r="G45" s="208" t="s">
        <v>143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" outlineLevel="1">
      <c r="A46" s="163"/>
      <c r="B46" s="160"/>
      <c r="C46" s="161"/>
      <c r="D46" s="164"/>
      <c r="E46" s="7" t="s">
        <v>157</v>
      </c>
      <c r="F46" s="34">
        <f xml:space="preserve"> SUM(J45:CA45)</f>
        <v>5</v>
      </c>
      <c r="G46" s="34" t="s">
        <v>152</v>
      </c>
    </row>
    <row r="47" spans="1:79" s="34" customFormat="1" ht="13" outlineLevel="1">
      <c r="A47" s="163"/>
      <c r="B47" s="160"/>
      <c r="C47" s="161"/>
      <c r="D47" s="164"/>
      <c r="E47" s="7"/>
    </row>
    <row r="48" spans="1:79" s="34" customFormat="1" ht="13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" outlineLevel="1">
      <c r="A49" s="223"/>
      <c r="B49" s="224"/>
      <c r="C49" s="225"/>
      <c r="D49" s="226"/>
      <c r="E49" s="207" t="s">
        <v>158</v>
      </c>
      <c r="G49" s="208" t="s">
        <v>143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" outlineLevel="1">
      <c r="A50" s="163"/>
      <c r="B50" s="160"/>
      <c r="C50" s="161"/>
      <c r="D50" s="164"/>
      <c r="E50" s="7"/>
    </row>
    <row r="51" spans="1:25" s="34" customFormat="1" ht="13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" outlineLevel="1">
      <c r="A53" s="163"/>
      <c r="B53" s="160"/>
      <c r="C53" s="161"/>
      <c r="D53" s="164"/>
      <c r="E53" s="7" t="s">
        <v>159</v>
      </c>
      <c r="G53" s="34" t="s">
        <v>143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" outlineLevel="1">
      <c r="A54" s="163"/>
      <c r="B54" s="160"/>
      <c r="C54" s="161"/>
      <c r="D54" s="164"/>
      <c r="E54" s="7"/>
    </row>
    <row r="55" spans="1:25" s="3" customFormat="1" ht="13">
      <c r="A55" s="35" t="s">
        <v>160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">
      <c r="A56" s="163"/>
      <c r="B56" s="160"/>
      <c r="C56" s="161"/>
      <c r="D56" s="164"/>
      <c r="E56" s="7"/>
    </row>
    <row r="57" spans="1:25" s="51" customFormat="1" ht="13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" outlineLevel="1">
      <c r="A58" s="163"/>
      <c r="B58" s="160"/>
      <c r="C58" s="161"/>
      <c r="D58" s="164"/>
      <c r="E58" s="7" t="s">
        <v>161</v>
      </c>
      <c r="G58" s="34" t="s">
        <v>143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" outlineLevel="1">
      <c r="A59" s="163"/>
      <c r="B59" s="160"/>
      <c r="C59" s="161"/>
      <c r="D59" s="164"/>
      <c r="E59" s="7"/>
    </row>
    <row r="60" spans="1:25" s="34" customFormat="1" ht="13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" outlineLevel="1">
      <c r="A61" s="163"/>
      <c r="B61" s="160"/>
      <c r="C61" s="161"/>
      <c r="D61" s="164"/>
      <c r="E61" s="7" t="s">
        <v>162</v>
      </c>
      <c r="G61" s="34" t="s">
        <v>143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" outlineLevel="1">
      <c r="A62" s="163"/>
      <c r="B62" s="160"/>
      <c r="C62" s="161"/>
      <c r="D62" s="164"/>
      <c r="E62" s="7" t="s">
        <v>163</v>
      </c>
      <c r="F62" s="34">
        <f xml:space="preserve"> SUM(J61:CA61)</f>
        <v>1</v>
      </c>
      <c r="G62" s="34" t="s">
        <v>152</v>
      </c>
    </row>
    <row r="63" spans="1:25" s="4" customFormat="1" ht="13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">
      <c r="A64" s="35" t="s">
        <v>164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" outlineLevel="1">
      <c r="A67" s="159"/>
      <c r="B67" s="160"/>
      <c r="C67" s="161"/>
      <c r="D67" s="162" t="s">
        <v>165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" outlineLevel="1">
      <c r="A68" s="159"/>
      <c r="B68" s="160"/>
      <c r="C68" s="161"/>
      <c r="D68" s="162" t="s">
        <v>165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" outlineLevel="1">
      <c r="A69" s="159"/>
      <c r="B69" s="160"/>
      <c r="C69" s="161"/>
      <c r="D69" s="162" t="s">
        <v>165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" outlineLevel="1">
      <c r="A70" s="163"/>
      <c r="B70" s="160"/>
      <c r="C70" s="161"/>
      <c r="D70" s="164"/>
      <c r="E70" s="7" t="s">
        <v>166</v>
      </c>
      <c r="F70" s="250">
        <f xml:space="preserve"> IF(F66 - SUM(F67:F69) &lt;&gt; 0, 1, 0)</f>
        <v>0</v>
      </c>
      <c r="G70" s="34" t="s">
        <v>167</v>
      </c>
    </row>
    <row r="71" spans="1:25" s="24" customFormat="1" ht="12.5">
      <c r="F71" s="26"/>
      <c r="I71" s="26"/>
      <c r="J71" s="26"/>
      <c r="K71" s="26"/>
    </row>
    <row r="72" spans="1:25" s="3" customFormat="1" ht="13">
      <c r="A72" s="35" t="s">
        <v>168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" outlineLevel="1">
      <c r="A79" s="223"/>
      <c r="B79" s="224"/>
      <c r="C79" s="225"/>
      <c r="D79" s="226"/>
      <c r="E79" s="207" t="s">
        <v>169</v>
      </c>
      <c r="G79" s="208" t="s">
        <v>170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">
      <c r="A81" s="228" t="s">
        <v>125</v>
      </c>
    </row>
    <row r="82" spans="1:11" s="24" customFormat="1" ht="12.5">
      <c r="I82" s="26"/>
      <c r="J82" s="26"/>
      <c r="K82" s="26"/>
    </row>
    <row r="83" spans="1:11" s="24" customFormat="1" ht="12.5">
      <c r="I83" s="26"/>
      <c r="J83" s="26"/>
      <c r="K83" s="26"/>
    </row>
    <row r="84" spans="1:11" s="24" customFormat="1" ht="12.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L7" activePane="bottomRight" state="frozen"/>
      <selection pane="topRight"/>
      <selection pane="bottomLeft"/>
      <selection pane="bottomRight" activeCell="N23" sqref="N23:R23"/>
    </sheetView>
  </sheetViews>
  <sheetFormatPr defaultColWidth="0" defaultRowHeight="12.75" customHeight="1" zeroHeight="1"/>
  <cols>
    <col min="1" max="4" width="1.08203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58203125" style="49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6" bestFit="1" customWidth="1"/>
    <col min="19" max="19" width="13.33203125" style="26" customWidth="1"/>
    <col min="20" max="16383" width="6.08203125" style="26" hidden="1"/>
    <col min="16384" max="16384" width="4.83203125" style="26" hidden="1"/>
  </cols>
  <sheetData>
    <row r="1" spans="1:25" s="13" customFormat="1" ht="27.5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6"/>
    </row>
    <row r="8" spans="1:25" s="3" customFormat="1" ht="14">
      <c r="A8" s="37" t="s">
        <v>127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94637.859709009062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18684.723627358209</v>
      </c>
      <c r="O10" s="258">
        <f xml:space="preserve"> InpRows!O$10</f>
        <v>17652.552889066748</v>
      </c>
      <c r="P10" s="258">
        <f xml:space="preserve"> InpRows!P$10</f>
        <v>20061.444146363065</v>
      </c>
      <c r="Q10" s="258">
        <f xml:space="preserve"> InpRows!Q$10</f>
        <v>19346.092912490945</v>
      </c>
      <c r="R10" s="258">
        <f xml:space="preserve"> InpRows!R$10</f>
        <v>18893.046133730095</v>
      </c>
      <c r="S10" s="46">
        <f xml:space="preserve"> InpRows!S$10</f>
        <v>0</v>
      </c>
    </row>
    <row r="11" spans="1:25" s="41" customFormat="1" ht="14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122381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19922</v>
      </c>
      <c r="O11" s="261">
        <f xml:space="preserve"> InpRows!O$12</f>
        <v>25292</v>
      </c>
      <c r="P11" s="261">
        <f xml:space="preserve"> InpRows!P$12</f>
        <v>26251</v>
      </c>
      <c r="Q11" s="261">
        <f xml:space="preserve"> InpRows!Q$12</f>
        <v>26296</v>
      </c>
      <c r="R11" s="261">
        <f xml:space="preserve"> InpRows!R$12</f>
        <v>24620</v>
      </c>
      <c r="S11" s="261">
        <f xml:space="preserve"> InpRows!S$12</f>
        <v>0</v>
      </c>
    </row>
    <row r="12" spans="1:25" s="53" customFormat="1" ht="14">
      <c r="A12" s="47"/>
      <c r="B12" s="47"/>
      <c r="C12" s="47"/>
      <c r="D12" s="47"/>
      <c r="E12" s="34" t="s">
        <v>171</v>
      </c>
      <c r="F12" s="34"/>
      <c r="G12" s="46" t="str">
        <f xml:space="preserve"> InpRows!G$12</f>
        <v>Number</v>
      </c>
      <c r="H12" s="52">
        <f xml:space="preserve"> SUM( J12:S12 )</f>
        <v>27743.140290990938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1237.2763726417907</v>
      </c>
      <c r="O12" s="265">
        <f t="shared" si="0"/>
        <v>7639.4471109332517</v>
      </c>
      <c r="P12" s="265">
        <f t="shared" si="0"/>
        <v>6189.5558536369354</v>
      </c>
      <c r="Q12" s="265">
        <f t="shared" si="0"/>
        <v>6949.9070875090547</v>
      </c>
      <c r="R12" s="265">
        <f t="shared" si="0"/>
        <v>5726.9538662699051</v>
      </c>
      <c r="S12" s="265">
        <f t="shared" si="0"/>
        <v>0</v>
      </c>
    </row>
    <row r="13" spans="1:25" s="53" customFormat="1" ht="14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1123</v>
      </c>
      <c r="O14" s="258">
        <f xml:space="preserve"> InpRows!O$14</f>
        <v>1057</v>
      </c>
      <c r="P14" s="258">
        <f xml:space="preserve"> InpRows!P$14</f>
        <v>1011</v>
      </c>
      <c r="Q14" s="258">
        <f xml:space="preserve"> InpRows!Q$14</f>
        <v>990</v>
      </c>
      <c r="R14" s="258">
        <f xml:space="preserve"> InpRows!R$14</f>
        <v>1016</v>
      </c>
      <c r="S14" s="258">
        <f xml:space="preserve"> InpRows!S$14</f>
        <v>0</v>
      </c>
    </row>
    <row r="15" spans="1:25" s="41" customFormat="1" ht="14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27743.140290990938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1237.2763726417907</v>
      </c>
      <c r="O16" s="262">
        <f t="shared" si="1"/>
        <v>7639.4471109332517</v>
      </c>
      <c r="P16" s="262">
        <f t="shared" si="1"/>
        <v>6189.5558536369354</v>
      </c>
      <c r="Q16" s="262">
        <f t="shared" si="1"/>
        <v>6949.9070875090547</v>
      </c>
      <c r="R16" s="262">
        <f t="shared" si="1"/>
        <v>5726.9538662699051</v>
      </c>
      <c r="S16" s="262">
        <f t="shared" si="1"/>
        <v>0</v>
      </c>
    </row>
    <row r="17" spans="1:19" ht="12.5">
      <c r="A17" s="26"/>
      <c r="B17" s="26"/>
      <c r="C17" s="26"/>
      <c r="D17" s="26"/>
      <c r="E17" s="26" t="s">
        <v>172</v>
      </c>
      <c r="F17" s="26"/>
      <c r="G17" s="26" t="s">
        <v>84</v>
      </c>
      <c r="H17" s="263">
        <f>SUM(J17:XFD17)</f>
        <v>28.420991075524306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1.389461366476731</v>
      </c>
      <c r="O17" s="263">
        <f t="shared" si="2"/>
        <v>8.0748955962564466</v>
      </c>
      <c r="P17" s="263">
        <f t="shared" si="2"/>
        <v>6.2576409680269416</v>
      </c>
      <c r="Q17" s="263">
        <f t="shared" si="2"/>
        <v>6.8804080166339645</v>
      </c>
      <c r="R17" s="263">
        <f t="shared" si="2"/>
        <v>5.8185851281302234</v>
      </c>
      <c r="S17" s="263">
        <f t="shared" si="2"/>
        <v>0</v>
      </c>
    </row>
    <row r="18" spans="1:19" s="13" customFormat="1" ht="14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5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28.420991075524306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1.389461366476731</v>
      </c>
      <c r="O23" s="262">
        <f t="shared" si="3"/>
        <v>8.0748955962564466</v>
      </c>
      <c r="P23" s="262">
        <f t="shared" si="3"/>
        <v>6.2576409680269416</v>
      </c>
      <c r="Q23" s="262">
        <f t="shared" si="3"/>
        <v>6.8804080166339645</v>
      </c>
      <c r="R23" s="262">
        <f t="shared" si="3"/>
        <v>5.8185851281302234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173</v>
      </c>
      <c r="F24" s="271"/>
      <c r="G24" s="271" t="s">
        <v>84</v>
      </c>
      <c r="H24" s="271">
        <f xml:space="preserve"> SUM( J24:S24 )</f>
        <v>29.993555030244831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1.5711516044294953</v>
      </c>
      <c r="O24" s="264">
        <f t="shared" si="4"/>
        <v>8.8545323484764289</v>
      </c>
      <c r="P24" s="264">
        <f t="shared" si="4"/>
        <v>6.6542092024557382</v>
      </c>
      <c r="Q24" s="264">
        <f t="shared" si="4"/>
        <v>7.0950767467529436</v>
      </c>
      <c r="R24" s="264">
        <f t="shared" si="4"/>
        <v>5.8185851281302234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" hidden="1"/>
    <row r="28" spans="1:19" customFormat="1" ht="14" hidden="1"/>
    <row r="29" spans="1:19" customFormat="1" ht="14" hidden="1"/>
    <row r="30" spans="1:19" customFormat="1" ht="14" hidden="1"/>
    <row r="31" spans="1:19" customFormat="1" ht="14" hidden="1"/>
    <row r="32" spans="1:19" customFormat="1" ht="14" hidden="1"/>
    <row r="33" customFormat="1" ht="14" hidden="1"/>
    <row r="34" customFormat="1" ht="14" hidden="1"/>
    <row r="35" customFormat="1" ht="14" hidden="1"/>
    <row r="36" customFormat="1" ht="14" hidden="1"/>
    <row r="37" customFormat="1" ht="14" hidden="1"/>
    <row r="38" customFormat="1" ht="14" hidden="1"/>
    <row r="39" customFormat="1" ht="12.75" hidden="1" customHeight="1"/>
    <row r="40" customFormat="1" ht="14" hidden="1"/>
    <row r="41" customFormat="1" ht="14" hidden="1"/>
    <row r="42" customFormat="1" ht="14" hidden="1"/>
    <row r="43" customFormat="1" ht="14" hidden="1"/>
    <row r="44" customFormat="1" ht="14" hidden="1"/>
    <row r="45" customFormat="1" ht="14" hidden="1"/>
    <row r="46" customFormat="1" ht="14" hidden="1"/>
    <row r="47" customFormat="1" ht="14" hidden="1"/>
    <row r="48" customFormat="1" ht="14" hidden="1"/>
    <row r="49" customFormat="1" ht="14" hidden="1"/>
    <row r="50" customFormat="1" ht="14" hidden="1"/>
    <row r="51" customFormat="1" ht="14" hidden="1"/>
    <row r="52" customFormat="1" ht="14" hidden="1"/>
    <row r="53" customFormat="1" ht="14" hidden="1"/>
    <row r="54" customFormat="1" ht="14" hidden="1"/>
    <row r="55" customFormat="1" ht="14" hidden="1"/>
    <row r="56" customFormat="1" ht="14" hidden="1"/>
    <row r="57" customFormat="1" ht="14" hidden="1"/>
    <row r="58" customFormat="1" ht="14" hidden="1"/>
    <row r="59" customFormat="1" ht="14" hidden="1"/>
    <row r="60" customFormat="1" ht="14" hidden="1"/>
    <row r="61" customFormat="1" ht="14" hidden="1"/>
    <row r="62" customFormat="1" ht="14" hidden="1"/>
    <row r="63" customFormat="1" ht="14" hidden="1"/>
    <row r="64" customFormat="1" ht="14" hidden="1"/>
    <row r="65" customFormat="1" ht="14" hidden="1"/>
    <row r="66" customFormat="1" ht="14" hidden="1"/>
    <row r="67" customFormat="1" ht="14" hidden="1"/>
    <row r="68" customFormat="1" ht="14" hidden="1"/>
    <row r="69" customFormat="1" ht="14" hidden="1"/>
    <row r="70" customFormat="1" ht="14" hidden="1"/>
    <row r="71" customFormat="1" ht="14" hidden="1"/>
    <row r="72" customFormat="1" ht="14" hidden="1"/>
    <row r="73" customFormat="1" ht="14" hidden="1"/>
    <row r="74" customFormat="1" ht="14" hidden="1"/>
    <row r="75" customFormat="1" ht="14" hidden="1"/>
    <row r="76" customFormat="1" ht="14" hidden="1"/>
    <row r="77" customFormat="1" ht="14" hidden="1"/>
    <row r="78" customFormat="1" ht="14" hidden="1"/>
    <row r="79" customFormat="1" ht="14" hidden="1"/>
    <row r="80" customFormat="1" ht="14" hidden="1"/>
    <row r="81" customFormat="1" ht="14" hidden="1"/>
    <row r="82" customFormat="1" ht="14" hidden="1"/>
    <row r="83" customFormat="1" ht="14" hidden="1"/>
    <row r="84" customFormat="1" ht="14" hidden="1"/>
    <row r="85" customFormat="1" ht="14" hidden="1"/>
    <row r="86" customFormat="1" ht="14" hidden="1"/>
    <row r="87" customFormat="1" ht="14" hidden="1"/>
    <row r="88" customFormat="1" ht="14" hidden="1"/>
    <row r="89" customFormat="1" ht="14" hidden="1"/>
    <row r="90" customFormat="1" ht="14" hidden="1"/>
    <row r="91" customFormat="1" ht="14" hidden="1"/>
    <row r="92" customFormat="1" ht="14" hidden="1"/>
    <row r="93" customFormat="1" ht="14" hidden="1"/>
    <row r="94" customFormat="1" ht="14" hidden="1"/>
    <row r="95" customFormat="1" ht="14" hidden="1"/>
    <row r="96" customFormat="1" ht="14" hidden="1"/>
    <row r="97" customFormat="1" ht="14" hidden="1"/>
    <row r="98" customFormat="1" ht="14" hidden="1"/>
    <row r="99" customFormat="1" ht="14" hidden="1"/>
    <row r="100" customFormat="1" ht="14" hidden="1"/>
    <row r="101" customFormat="1" ht="14" hidden="1"/>
    <row r="102" customFormat="1" ht="14" hidden="1"/>
    <row r="103" customFormat="1" ht="14" hidden="1"/>
    <row r="104" customFormat="1" ht="14" hidden="1"/>
    <row r="105" customFormat="1" ht="14" hidden="1"/>
    <row r="106" customFormat="1" ht="14" hidden="1"/>
    <row r="107" customFormat="1" ht="14" hidden="1"/>
    <row r="108" customFormat="1" ht="14" hidden="1"/>
    <row r="109" customFormat="1" ht="14" hidden="1"/>
    <row r="110" customFormat="1" ht="14" hidden="1"/>
    <row r="111" customFormat="1" ht="14" hidden="1"/>
    <row r="112" customFormat="1" ht="14" hidden="1"/>
    <row r="113" customFormat="1" ht="14" hidden="1"/>
    <row r="114" customFormat="1" ht="14" hidden="1"/>
    <row r="115" customFormat="1" ht="14" hidden="1"/>
    <row r="116" customFormat="1" ht="14" hidden="1"/>
    <row r="117" customFormat="1" ht="14" hidden="1"/>
    <row r="118" customFormat="1" ht="14" hidden="1"/>
    <row r="119" customFormat="1" ht="14" hidden="1"/>
    <row r="120" customFormat="1" ht="14" hidden="1"/>
    <row r="121" customFormat="1" ht="14" hidden="1"/>
    <row r="122" customFormat="1" ht="14" hidden="1"/>
    <row r="123" customFormat="1" ht="14" hidden="1"/>
    <row r="124" customFormat="1" ht="14" hidden="1"/>
    <row r="125" customFormat="1" ht="14" hidden="1"/>
    <row r="126" customFormat="1" ht="14" hidden="1"/>
    <row r="127" customFormat="1" ht="14" hidden="1"/>
    <row r="128" customFormat="1" ht="14" hidden="1"/>
    <row r="129" customFormat="1" ht="14" hidden="1"/>
    <row r="130" customFormat="1" ht="14" hidden="1"/>
    <row r="131" customFormat="1" ht="14" hidden="1"/>
    <row r="132" customFormat="1" ht="14" hidden="1"/>
    <row r="133" customFormat="1" ht="14" hidden="1"/>
    <row r="134" customFormat="1" ht="14" hidden="1"/>
    <row r="135" customFormat="1" ht="14" hidden="1"/>
    <row r="136" customFormat="1" ht="14" hidden="1"/>
    <row r="137" customFormat="1" ht="14" hidden="1"/>
    <row r="138" customFormat="1" ht="14" hidden="1"/>
    <row r="139" customFormat="1" ht="14" hidden="1"/>
    <row r="140" customFormat="1" ht="14" hidden="1"/>
    <row r="141" customFormat="1" ht="14" hidden="1"/>
    <row r="142" customFormat="1" ht="14" hidden="1"/>
    <row r="143" customFormat="1" ht="14" hidden="1"/>
    <row r="144" customFormat="1" ht="14" hidden="1"/>
    <row r="145" customFormat="1" ht="14" hidden="1"/>
    <row r="146" customFormat="1" ht="14" hidden="1"/>
    <row r="147" customFormat="1" ht="14" hidden="1"/>
    <row r="148" customFormat="1" ht="14" hidden="1"/>
    <row r="149" customFormat="1" ht="14" hidden="1"/>
    <row r="150" customFormat="1" ht="14" hidden="1"/>
    <row r="151" customFormat="1" ht="14" hidden="1"/>
    <row r="152" customFormat="1" ht="14" hidden="1"/>
    <row r="153" customFormat="1" ht="14" hidden="1"/>
    <row r="154" customFormat="1" ht="14" hidden="1"/>
    <row r="155" customFormat="1" ht="14" hidden="1"/>
    <row r="156" customFormat="1" ht="14" hidden="1"/>
    <row r="157" customFormat="1" ht="14" hidden="1"/>
    <row r="158" customFormat="1" ht="14" hidden="1"/>
    <row r="159" customFormat="1" ht="14" hidden="1"/>
    <row r="160" customFormat="1" ht="14" hidden="1"/>
    <row r="161" customFormat="1" ht="14" hidden="1"/>
    <row r="162" customFormat="1" ht="14" hidden="1"/>
    <row r="163" customFormat="1" ht="14" hidden="1"/>
    <row r="164" customFormat="1" ht="14" hidden="1"/>
    <row r="165" customFormat="1" ht="14" hidden="1"/>
    <row r="166" customFormat="1" ht="14" hidden="1"/>
    <row r="167" customFormat="1" ht="14" hidden="1"/>
    <row r="168" customFormat="1" ht="14" hidden="1"/>
    <row r="169" customFormat="1" ht="14" hidden="1"/>
    <row r="170" customFormat="1" ht="14" hidden="1"/>
    <row r="171" customFormat="1" ht="14" hidden="1"/>
    <row r="172" customFormat="1" ht="14" hidden="1"/>
    <row r="173" customFormat="1" ht="14" hidden="1"/>
    <row r="174" customFormat="1" ht="14" hidden="1"/>
    <row r="175" customFormat="1" ht="14" hidden="1"/>
    <row r="176" customFormat="1" ht="14" hidden="1"/>
    <row r="177" customFormat="1" ht="14" hidden="1"/>
    <row r="178" customFormat="1" ht="14" hidden="1"/>
    <row r="179" customFormat="1" ht="14" hidden="1"/>
    <row r="180" customFormat="1" ht="14" hidden="1"/>
    <row r="181" customFormat="1" ht="14" hidden="1"/>
    <row r="182" customFormat="1" ht="14" hidden="1"/>
    <row r="183" customFormat="1" ht="14" hidden="1"/>
    <row r="184" customFormat="1" ht="14" hidden="1"/>
    <row r="185" customFormat="1" ht="14" hidden="1"/>
    <row r="186" customFormat="1" ht="14" hidden="1"/>
    <row r="187" customFormat="1" ht="14" hidden="1"/>
    <row r="188" customFormat="1" ht="14" hidden="1"/>
    <row r="189" customFormat="1" ht="14" hidden="1"/>
    <row r="190" customFormat="1" ht="14" hidden="1"/>
    <row r="191" customFormat="1" ht="14" hidden="1"/>
    <row r="192" customFormat="1" ht="14" hidden="1"/>
    <row r="193" customFormat="1" ht="14" hidden="1"/>
    <row r="194" customFormat="1" ht="14" hidden="1"/>
    <row r="195" customFormat="1" ht="14" hidden="1"/>
    <row r="196" customFormat="1" ht="14" hidden="1"/>
    <row r="197" customFormat="1" ht="14" hidden="1"/>
    <row r="198" customFormat="1" ht="14" hidden="1"/>
    <row r="199" customFormat="1" ht="14" hidden="1"/>
    <row r="200" customFormat="1" ht="14" hidden="1"/>
    <row r="201" customFormat="1" ht="14" hidden="1"/>
    <row r="202" customFormat="1" ht="14" hidden="1"/>
    <row r="203" customFormat="1" ht="14" hidden="1"/>
    <row r="204" customFormat="1" ht="14" hidden="1"/>
    <row r="205" customFormat="1" ht="14" hidden="1"/>
    <row r="206" customFormat="1" ht="14" hidden="1"/>
    <row r="207" customFormat="1" ht="14" hidden="1"/>
    <row r="208" customFormat="1" ht="14" hidden="1"/>
    <row r="209" customFormat="1" ht="14" hidden="1"/>
    <row r="210" customFormat="1" ht="14" hidden="1"/>
    <row r="211" customFormat="1" ht="14" hidden="1"/>
    <row r="212" customFormat="1" ht="14" hidden="1"/>
    <row r="213" customFormat="1" ht="14" hidden="1"/>
    <row r="214" customFormat="1" ht="14" hidden="1"/>
    <row r="215" customFormat="1" ht="14" hidden="1"/>
    <row r="216" customFormat="1" ht="14" hidden="1"/>
    <row r="217" customFormat="1" ht="14" hidden="1"/>
    <row r="218" customFormat="1" ht="14" hidden="1"/>
    <row r="219" customFormat="1" ht="14" hidden="1"/>
    <row r="220" customFormat="1" ht="14" hidden="1"/>
    <row r="221" customFormat="1" ht="14" hidden="1"/>
    <row r="222" customFormat="1" ht="14" hidden="1"/>
    <row r="223" customFormat="1" ht="14" hidden="1"/>
    <row r="224" customFormat="1" ht="14" hidden="1"/>
    <row r="225" customFormat="1" ht="14" hidden="1"/>
    <row r="226" customFormat="1" ht="14" hidden="1"/>
    <row r="227" customFormat="1" ht="14" hidden="1"/>
    <row r="228" customFormat="1" ht="14" hidden="1"/>
    <row r="229" customFormat="1" ht="14" hidden="1"/>
    <row r="230" customFormat="1" ht="14" hidden="1"/>
    <row r="231" customFormat="1" ht="14" hidden="1"/>
    <row r="232" customFormat="1" ht="14" hidden="1"/>
    <row r="233" customFormat="1" ht="14" hidden="1"/>
    <row r="234" customFormat="1" ht="14" hidden="1"/>
    <row r="235" customFormat="1" ht="14" hidden="1"/>
    <row r="236" customFormat="1" ht="14" hidden="1"/>
    <row r="237" customFormat="1" ht="14" hidden="1"/>
    <row r="238" customFormat="1" ht="14" hidden="1"/>
    <row r="239" customFormat="1" ht="14" hidden="1"/>
    <row r="240" customFormat="1" ht="14" hidden="1"/>
    <row r="241" customFormat="1" ht="14" hidden="1"/>
    <row r="242" customFormat="1" ht="14" hidden="1"/>
    <row r="243" customFormat="1" ht="14" hidden="1"/>
    <row r="244" customFormat="1" ht="14" hidden="1"/>
    <row r="245" customFormat="1" ht="14" hidden="1"/>
    <row r="246" customFormat="1" ht="14" hidden="1"/>
    <row r="247" customFormat="1" ht="14" hidden="1"/>
    <row r="248" customFormat="1" ht="14" hidden="1"/>
    <row r="249" customFormat="1" ht="14" hidden="1"/>
    <row r="250" customFormat="1" ht="14" hidden="1"/>
    <row r="251" customFormat="1" ht="14" hidden="1"/>
    <row r="252" customFormat="1" ht="14" hidden="1"/>
    <row r="253" customFormat="1" ht="14" hidden="1"/>
    <row r="254" customFormat="1" ht="14" hidden="1"/>
    <row r="255" customFormat="1" ht="14" hidden="1"/>
    <row r="256" customFormat="1" ht="14" hidden="1"/>
    <row r="257" customFormat="1" ht="14" hidden="1"/>
    <row r="258" customFormat="1" ht="14" hidden="1"/>
    <row r="259" customFormat="1" ht="14" hidden="1"/>
    <row r="260" customFormat="1" ht="14" hidden="1"/>
    <row r="261" customFormat="1" ht="14" hidden="1"/>
    <row r="262" customFormat="1" ht="14" hidden="1"/>
    <row r="263" customFormat="1" ht="14" hidden="1"/>
    <row r="264" customFormat="1" ht="14" hidden="1"/>
    <row r="265" customFormat="1" ht="14" hidden="1"/>
    <row r="266" customFormat="1" ht="14" hidden="1"/>
    <row r="267" customFormat="1" ht="14" hidden="1"/>
    <row r="268" customFormat="1" ht="14" hidden="1"/>
    <row r="269" customFormat="1" ht="14" hidden="1"/>
    <row r="270" customFormat="1" ht="14" hidden="1"/>
    <row r="271" customFormat="1" ht="14" hidden="1"/>
    <row r="272" customFormat="1" ht="14" hidden="1"/>
    <row r="273" customFormat="1" ht="14" hidden="1"/>
    <row r="274" customFormat="1" ht="14" hidden="1"/>
    <row r="275" customFormat="1" ht="14" hidden="1"/>
    <row r="276" customFormat="1" ht="14" hidden="1"/>
    <row r="277" customFormat="1" ht="14" hidden="1"/>
    <row r="278" customFormat="1" ht="14" hidden="1"/>
    <row r="279" customFormat="1" ht="14" hidden="1"/>
    <row r="280" customFormat="1" ht="14" hidden="1"/>
    <row r="281" customFormat="1" ht="14" hidden="1"/>
    <row r="282" customFormat="1" ht="14" hidden="1"/>
    <row r="283" customFormat="1" ht="14" hidden="1"/>
    <row r="284" customFormat="1" ht="14" hidden="1"/>
    <row r="285" customFormat="1" ht="14" hidden="1"/>
    <row r="286" customFormat="1" ht="14" hidden="1"/>
    <row r="287" customFormat="1" ht="14" hidden="1"/>
    <row r="288" customFormat="1" ht="14" hidden="1"/>
    <row r="289" customFormat="1" ht="14" hidden="1"/>
    <row r="290" customFormat="1" ht="14" hidden="1"/>
    <row r="291" customFormat="1" ht="14" hidden="1"/>
    <row r="292" customFormat="1" ht="14" hidden="1"/>
    <row r="293" customFormat="1" ht="14" hidden="1"/>
    <row r="294" customFormat="1" ht="14" hidden="1"/>
    <row r="295" customFormat="1" ht="14" hidden="1"/>
    <row r="296" customFormat="1" ht="14" hidden="1"/>
    <row r="297" customFormat="1" ht="14" hidden="1"/>
    <row r="298" customFormat="1" ht="14" hidden="1"/>
    <row r="299" customFormat="1" ht="14" hidden="1"/>
    <row r="300" customFormat="1" ht="14" hidden="1"/>
    <row r="301" customFormat="1" ht="14" hidden="1"/>
    <row r="302" customFormat="1" ht="14" hidden="1"/>
    <row r="303" customFormat="1" ht="14" hidden="1"/>
    <row r="304" customFormat="1" ht="14" hidden="1"/>
    <row r="305" customFormat="1" ht="14" hidden="1"/>
    <row r="306" customFormat="1" ht="14" hidden="1"/>
    <row r="307" customFormat="1" ht="14" hidden="1"/>
    <row r="308" customFormat="1" ht="14" hidden="1"/>
    <row r="309" customFormat="1" ht="14" hidden="1"/>
    <row r="310" customFormat="1" ht="14" hidden="1"/>
    <row r="311" customFormat="1" ht="14" hidden="1"/>
    <row r="312" customFormat="1" ht="14" hidden="1"/>
    <row r="313" customFormat="1" ht="14" hidden="1"/>
    <row r="314" customFormat="1" ht="14" hidden="1"/>
    <row r="315" customFormat="1" ht="14" hidden="1"/>
    <row r="316" customFormat="1" ht="14" hidden="1"/>
    <row r="317" customFormat="1" ht="14" hidden="1"/>
    <row r="318" customFormat="1" ht="14" hidden="1"/>
    <row r="319" customFormat="1" ht="14" hidden="1"/>
    <row r="320" customFormat="1" ht="14" hidden="1"/>
    <row r="321" customFormat="1" ht="14" hidden="1"/>
    <row r="322" customFormat="1" ht="14" hidden="1"/>
    <row r="323" customFormat="1" ht="14" hidden="1"/>
    <row r="324" customFormat="1" ht="14" hidden="1"/>
    <row r="325" customFormat="1" ht="14" hidden="1"/>
    <row r="326" customFormat="1" ht="14" hidden="1"/>
    <row r="327" customFormat="1" ht="14" hidden="1"/>
    <row r="328" customFormat="1" ht="14" hidden="1"/>
    <row r="329" customFormat="1" ht="14" hidden="1"/>
    <row r="330" customFormat="1" ht="14" hidden="1"/>
    <row r="331" customFormat="1" ht="14" hidden="1"/>
    <row r="332" customFormat="1" ht="14" hidden="1"/>
    <row r="333" customFormat="1" ht="14" hidden="1"/>
    <row r="334" customFormat="1" ht="14" hidden="1"/>
    <row r="335" customFormat="1" ht="14" hidden="1"/>
    <row r="336" customFormat="1" ht="14" hidden="1"/>
    <row r="337" customFormat="1" ht="14" hidden="1"/>
    <row r="338" customFormat="1" ht="14" hidden="1"/>
    <row r="339" customFormat="1" ht="14" hidden="1"/>
    <row r="340" customFormat="1" ht="14" hidden="1"/>
    <row r="341" customFormat="1" ht="14" hidden="1"/>
    <row r="342" customFormat="1" ht="14" hidden="1"/>
    <row r="343" customFormat="1" ht="14" hidden="1"/>
    <row r="344" customFormat="1" ht="14" hidden="1"/>
    <row r="345" customFormat="1" ht="14" hidden="1"/>
    <row r="346" customFormat="1" ht="14" hidden="1"/>
    <row r="347" customFormat="1" ht="14" hidden="1"/>
    <row r="348" customFormat="1" ht="14" hidden="1"/>
    <row r="349" customFormat="1" ht="14" hidden="1"/>
    <row r="350" customFormat="1" ht="14" hidden="1"/>
    <row r="351" customFormat="1" ht="14" hidden="1"/>
    <row r="352" customFormat="1" ht="14" hidden="1"/>
    <row r="353" customFormat="1" ht="14" hidden="1"/>
    <row r="354" customFormat="1" ht="14" hidden="1"/>
    <row r="355" customFormat="1" ht="14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L7" activePane="bottomRight" state="frozen"/>
      <selection pane="topRight"/>
      <selection pane="bottomLeft"/>
      <selection pane="bottomRight" activeCell="N23" sqref="N23:R23"/>
    </sheetView>
  </sheetViews>
  <sheetFormatPr defaultColWidth="0" defaultRowHeight="12.75" customHeight="1" zeroHeight="1"/>
  <cols>
    <col min="1" max="4" width="1.08203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8203125" style="49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6" bestFit="1" customWidth="1"/>
    <col min="19" max="19" width="13.33203125" style="26" customWidth="1"/>
    <col min="20" max="16383" width="6.08203125" style="26" hidden="1"/>
    <col min="16384" max="16384" width="2.08203125" style="26" hidden="1"/>
  </cols>
  <sheetData>
    <row r="1" spans="1:25" s="13" customFormat="1" ht="27.5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6"/>
    </row>
    <row r="8" spans="1:25" s="3" customFormat="1" ht="14">
      <c r="A8" s="37" t="s">
        <v>174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115815.34865829768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22090.541152831633</v>
      </c>
      <c r="O10" s="258">
        <f xml:space="preserve"> InpRows!O$18</f>
        <v>20926.631339933723</v>
      </c>
      <c r="P10" s="258">
        <f xml:space="preserve"> InpRows!P$18</f>
        <v>24990.935977429152</v>
      </c>
      <c r="Q10" s="258">
        <f xml:space="preserve"> InpRows!Q$18</f>
        <v>24064.799484658055</v>
      </c>
      <c r="R10" s="258">
        <f xml:space="preserve"> InpRows!R$18</f>
        <v>23742.440703445114</v>
      </c>
      <c r="S10" s="258">
        <f xml:space="preserve"> InpRows!S$18</f>
        <v>0</v>
      </c>
    </row>
    <row r="11" spans="1:25" s="41" customFormat="1" ht="14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142000.26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23227</v>
      </c>
      <c r="O11" s="258">
        <f xml:space="preserve"> InpRows!O$20</f>
        <v>28818.26</v>
      </c>
      <c r="P11" s="258">
        <f xml:space="preserve"> InpRows!P$20</f>
        <v>29874</v>
      </c>
      <c r="Q11" s="258">
        <f xml:space="preserve"> InpRows!Q$20</f>
        <v>31029</v>
      </c>
      <c r="R11" s="258">
        <f xml:space="preserve"> InpRows!R$20</f>
        <v>29052</v>
      </c>
      <c r="S11" s="258">
        <f xml:space="preserve"> InpRows!S$20</f>
        <v>0</v>
      </c>
    </row>
    <row r="12" spans="1:25" s="53" customFormat="1" ht="14">
      <c r="A12" s="47"/>
      <c r="B12" s="47"/>
      <c r="C12" s="47"/>
      <c r="D12" s="47"/>
      <c r="E12" s="34" t="s">
        <v>175</v>
      </c>
      <c r="F12" s="34"/>
      <c r="G12" s="26" t="s">
        <v>83</v>
      </c>
      <c r="H12" s="52">
        <f xml:space="preserve"> SUM( J12:S12 )</f>
        <v>26184.911341702322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1136.4588471683674</v>
      </c>
      <c r="O12" s="265">
        <f t="shared" si="0"/>
        <v>7891.6286600662752</v>
      </c>
      <c r="P12" s="265">
        <f t="shared" si="0"/>
        <v>4883.0640225708485</v>
      </c>
      <c r="Q12" s="265">
        <f t="shared" si="0"/>
        <v>6964.200515341945</v>
      </c>
      <c r="R12" s="265">
        <f t="shared" si="0"/>
        <v>5309.5592965548858</v>
      </c>
      <c r="S12" s="265">
        <f t="shared" si="0"/>
        <v>0</v>
      </c>
    </row>
    <row r="13" spans="1:25" s="53" customFormat="1" ht="14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1214</v>
      </c>
      <c r="O14" s="261">
        <f xml:space="preserve"> InpRows!O$22</f>
        <v>1227</v>
      </c>
      <c r="P14" s="261">
        <f xml:space="preserve"> InpRows!P$22</f>
        <v>1186</v>
      </c>
      <c r="Q14" s="261">
        <f xml:space="preserve"> InpRows!Q$22</f>
        <v>1364</v>
      </c>
      <c r="R14" s="261">
        <f xml:space="preserve"> InpRows!R$22</f>
        <v>1759</v>
      </c>
      <c r="S14" s="261">
        <f xml:space="preserve"> InpRows!S$22</f>
        <v>0</v>
      </c>
    </row>
    <row r="15" spans="1:25" s="41" customFormat="1" ht="14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26184.911341702322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1136.4588471683674</v>
      </c>
      <c r="O16" s="262">
        <f t="shared" si="1"/>
        <v>7891.6286600662752</v>
      </c>
      <c r="P16" s="262">
        <f t="shared" si="1"/>
        <v>4883.0640225708485</v>
      </c>
      <c r="Q16" s="262">
        <f t="shared" si="1"/>
        <v>6964.200515341945</v>
      </c>
      <c r="R16" s="262">
        <f t="shared" si="1"/>
        <v>5309.5592965548858</v>
      </c>
      <c r="S16" s="262">
        <f t="shared" si="1"/>
        <v>0</v>
      </c>
    </row>
    <row r="17" spans="1:19" ht="12.5">
      <c r="A17" s="26"/>
      <c r="B17" s="26"/>
      <c r="C17" s="26"/>
      <c r="D17" s="26"/>
      <c r="E17" s="26" t="s">
        <v>176</v>
      </c>
      <c r="F17" s="26"/>
      <c r="G17" s="26" t="s">
        <v>84</v>
      </c>
      <c r="H17" s="263">
        <f>SUM(J17:XFD17)</f>
        <v>35.692687642699198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1.3796610404623979</v>
      </c>
      <c r="O17" s="263">
        <f t="shared" si="2"/>
        <v>9.6830283659013201</v>
      </c>
      <c r="P17" s="263">
        <f t="shared" si="2"/>
        <v>5.791313930769026</v>
      </c>
      <c r="Q17" s="263">
        <f t="shared" si="2"/>
        <v>9.4991695029264136</v>
      </c>
      <c r="R17" s="263">
        <f t="shared" si="2"/>
        <v>9.3395148026400427</v>
      </c>
      <c r="S17" s="263">
        <f t="shared" si="2"/>
        <v>0</v>
      </c>
    </row>
    <row r="18" spans="1:19" s="13" customFormat="1" ht="14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5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35.692687642699198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1.3796610404623979</v>
      </c>
      <c r="O23" s="262">
        <f t="shared" si="3"/>
        <v>9.6830283659013201</v>
      </c>
      <c r="P23" s="262">
        <f t="shared" si="3"/>
        <v>5.791313930769026</v>
      </c>
      <c r="Q23" s="262">
        <f t="shared" si="3"/>
        <v>9.4991695029264136</v>
      </c>
      <c r="R23" s="262">
        <f t="shared" si="3"/>
        <v>9.3395148026400427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177</v>
      </c>
      <c r="F24" s="271"/>
      <c r="G24" s="271" t="s">
        <v>84</v>
      </c>
      <c r="H24" s="271">
        <f xml:space="preserve"> SUM( N24:R24 )</f>
        <v>37.471389017187391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1.5600697576701312</v>
      </c>
      <c r="O24" s="264">
        <f xml:space="preserve"> O22 * O23 * ( 1 + $F$19 ) ^ ( $H$22 - O21 )</f>
        <v>10.617931448777725</v>
      </c>
      <c r="P24" s="264">
        <f t="shared" si="4"/>
        <v>6.1583294166817808</v>
      </c>
      <c r="Q24" s="264">
        <f t="shared" si="4"/>
        <v>9.7955435914177169</v>
      </c>
      <c r="R24" s="264">
        <f t="shared" si="4"/>
        <v>9.3395148026400427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130" zoomScaleNormal="130" workbookViewId="0">
      <selection activeCell="H5" sqref="H5:H9"/>
    </sheetView>
  </sheetViews>
  <sheetFormatPr defaultColWidth="0" defaultRowHeight="14" zeroHeight="1"/>
  <cols>
    <col min="1" max="4" width="1.08203125" customWidth="1"/>
    <col min="5" max="5" width="92.08203125" customWidth="1"/>
    <col min="6" max="6" width="9.58203125" bestFit="1" customWidth="1"/>
    <col min="7" max="7" width="12.75" customWidth="1"/>
    <col min="8" max="8" width="11.58203125" customWidth="1"/>
    <col min="9" max="9" width="2.33203125" hidden="1"/>
    <col min="10" max="16382" width="8.83203125" hidden="1"/>
    <col min="16383" max="16384" width="2.5" hidden="1"/>
  </cols>
  <sheetData>
    <row r="1" spans="1:8" ht="27.5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101</v>
      </c>
      <c r="G2" s="11" t="s">
        <v>102</v>
      </c>
      <c r="H2" s="56" t="s">
        <v>126</v>
      </c>
    </row>
    <row r="3" spans="1:8">
      <c r="D3" s="29" t="s">
        <v>127</v>
      </c>
    </row>
    <row r="4" spans="1:8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29.993555030244831</v>
      </c>
    </row>
    <row r="6" spans="1:8"/>
    <row r="7" spans="1:8">
      <c r="D7" s="29" t="s">
        <v>174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37.471389017187391</v>
      </c>
    </row>
    <row r="10" spans="1:8">
      <c r="E10" s="236"/>
    </row>
    <row r="11" spans="1:8">
      <c r="A11" s="39" t="s">
        <v>125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2" ma:contentTypeDescription="Create a new document." ma:contentTypeScope="" ma:versionID="1407fb57b5b59b6ad13ed8cc6bab6965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30b8069066f12f42f09ca0cde2d08829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_ip_UnifiedCompliancePolicyProperties xmlns="http://schemas.microsoft.com/sharepoint/v3" xsi:nil="true"/>
    <Batch xmlns="2e9523b9-9c37-4c05-b1eb-7b6f416249bb" xsi:nil="true"/>
    <TEST xmlns="2e9523b9-9c37-4c05-b1eb-7b6f416249bb" xsi:nil="true"/>
    <TaxCatchAll xmlns="75e05205-f2e1-4168-9176-3cea1311c638" xsi:nil="true"/>
  </documentManagement>
</p:properties>
</file>

<file path=customXml/itemProps1.xml><?xml version="1.0" encoding="utf-8"?>
<ds:datastoreItem xmlns:ds="http://schemas.openxmlformats.org/officeDocument/2006/customXml" ds:itemID="{EDE9D774-62A6-4FC8-B406-8F1682630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FC1ED-4C92-48FE-A752-C827C7DAF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C3B93-C766-4F57-A499-3E9B31D92C76}">
  <ds:schemaRefs>
    <ds:schemaRef ds:uri="2e9523b9-9c37-4c05-b1eb-7b6f416249b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05c3d349-d7b5-4b99-a759-edf8a89fca83"/>
    <ds:schemaRef ds:uri="http://purl.org/dc/dcmitype/"/>
    <ds:schemaRef ds:uri="http://schemas.microsoft.com/office/infopath/2007/PartnerControls"/>
    <ds:schemaRef ds:uri="75e05205-f2e1-4168-9176-3cea1311c63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2024-10-31T11:58:51Z</dcterms:created>
  <dcterms:modified xsi:type="dcterms:W3CDTF">2024-12-06T14:01:09Z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</Properties>
</file>